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olatileDependencies.xml" ContentType="application/vnd.openxmlformats-officedocument.spreadsheetml.volatileDependenc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B5DCF4C-4254-4E27-8020-F1E087B7B272}" xr6:coauthVersionLast="47" xr6:coauthVersionMax="47" xr10:uidLastSave="{00000000-0000-0000-0000-000000000000}"/>
  <bookViews>
    <workbookView xWindow="1103" yWindow="1103" windowWidth="10319" windowHeight="4717" firstSheet="3" activeTab="5" xr2:uid="{BA725E2C-A46C-47A7-B69F-F91A613119C8}"/>
  </bookViews>
  <sheets>
    <sheet name="About" sheetId="1" r:id="rId1"/>
    <sheet name="Dashboard" sheetId="11" r:id="rId2"/>
    <sheet name="Highlights" sheetId="14" r:id="rId3"/>
    <sheet name="Analysis" sheetId="15" r:id="rId4"/>
    <sheet name="Trends" sheetId="13" r:id="rId5"/>
    <sheet name="Model" sheetId="12" r:id="rId6"/>
    <sheet name="Checks" sheetId="10" r:id="rId7"/>
    <sheet name="Data" sheetId="9" r:id="rId8"/>
    <sheet name="WDI_Long" sheetId="4" r:id="rId9"/>
    <sheet name="Lookups" sheetId="2" r:id="rId10"/>
  </sheets>
  <definedNames>
    <definedName name="EndYear">Analysis!$D$2</definedName>
    <definedName name="ExternalData_1" localSheetId="6" hidden="1">Checks!$A$3:$B$10</definedName>
    <definedName name="ExternalData_1" localSheetId="7" hidden="1">Data!$A$1:$F$626</definedName>
    <definedName name="ExternalData_1" localSheetId="9" hidden="1">Lookups!$A$1:$D$5</definedName>
    <definedName name="ExternalData_1" localSheetId="8" hidden="1">WDI_Long!$A$1:$D$2498</definedName>
    <definedName name="ExternalData_2" localSheetId="9" hidden="1">Lookups!$G$1:$K$26</definedName>
    <definedName name="StartYear">Analysis!$B$2</definedName>
  </definedNames>
  <calcPr calcId="191029"/>
  <pivotCaches>
    <pivotCache cacheId="0" r:id="rId11"/>
    <pivotCache cacheId="1" r:id="rId12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Indicators_a8d03be7-4507-49db-ae32-36e13cdd1e99" name="Indicators" connection="Query - Indicators (Data Model)"/>
          <x15:modelTable id="Countries_04de8af0-fbc0-4759-91e3-e0fb40b52c87" name="Countries" connection="Query - Countries (Data Model)"/>
          <x15:modelTable id="WDI_Long_0509e777-c55f-44df-88e5-c115fdf92750" name="WDI_Long" connection="Query - WDI_Long (Data Model)"/>
        </x15:modelTables>
        <x15:modelRelationships>
          <x15:modelRelationship fromTable="WDI_Long" fromColumn="ISO3" toTable="Countries" toColumn="ISO3"/>
          <x15:modelRelationship fromTable="WDI_Long" fromColumn="IndicatorCode" toTable="Indicators" toColumn="IndicatorCode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0" l="1"/>
  <c r="C14" i="10"/>
  <c r="E14" i="10" s="1"/>
  <c r="B15" i="10"/>
  <c r="C15" i="10"/>
  <c r="C16" i="10"/>
  <c r="E16" i="10" s="1"/>
  <c r="C17" i="10"/>
  <c r="E17" i="10" s="1"/>
  <c r="B18" i="10"/>
  <c r="C18" i="10"/>
  <c r="E18" i="10" s="1"/>
  <c r="B21" i="10"/>
  <c r="U4" i="11"/>
  <c r="Z4" i="11"/>
  <c r="AA4" i="11"/>
  <c r="AB4" i="11"/>
  <c r="AC4" i="11"/>
  <c r="AE4" i="11"/>
  <c r="AF4" i="11"/>
  <c r="AG4" i="11"/>
  <c r="AH4" i="11"/>
  <c r="AI4" i="11"/>
  <c r="Z5" i="11" a="1"/>
  <c r="Z5" i="11" s="1"/>
  <c r="AE5" i="11" a="1"/>
  <c r="AE5" i="11" s="1"/>
  <c r="A2" i="14"/>
  <c r="B4" i="13" a="1"/>
  <c r="B4" i="13" s="1"/>
  <c r="C4" i="13"/>
  <c r="D4" i="13"/>
  <c r="E4" i="13"/>
  <c r="F4" i="13" a="1"/>
  <c r="F4" i="13" s="1"/>
  <c r="G4" i="13"/>
  <c r="H4" i="13"/>
  <c r="I4" i="13"/>
  <c r="J4" i="13"/>
  <c r="K4" i="13" a="1"/>
  <c r="K4" i="13" s="1"/>
  <c r="B33" i="14" s="1"/>
  <c r="L4" i="13" a="1"/>
  <c r="L4" i="13" s="1"/>
  <c r="B22" i="14" s="1"/>
  <c r="M4" i="13" a="1"/>
  <c r="M4" i="13" s="1"/>
  <c r="B18" i="14" s="1"/>
  <c r="C28" i="10" s="1"/>
  <c r="E28" i="10" s="1"/>
  <c r="B5" i="13" a="1"/>
  <c r="B5" i="13" s="1"/>
  <c r="C5" i="13"/>
  <c r="D5" i="13"/>
  <c r="E5" i="13"/>
  <c r="F5" i="13" a="1"/>
  <c r="F5" i="13" s="1"/>
  <c r="G5" i="13"/>
  <c r="H5" i="13"/>
  <c r="I5" i="13"/>
  <c r="J5" i="13"/>
  <c r="K5" i="13" a="1"/>
  <c r="K5" i="13" s="1"/>
  <c r="L5" i="13" a="1"/>
  <c r="L5" i="13" s="1"/>
  <c r="M5" i="13" a="1"/>
  <c r="M5" i="13" s="1"/>
  <c r="B6" i="13" a="1"/>
  <c r="B6" i="13" s="1"/>
  <c r="C6" i="13"/>
  <c r="D6" i="13"/>
  <c r="E6" i="13"/>
  <c r="F6" i="13" a="1"/>
  <c r="F6" i="13" s="1"/>
  <c r="G6" i="13"/>
  <c r="H6" i="13"/>
  <c r="I6" i="13"/>
  <c r="J6" i="13"/>
  <c r="K6" i="13" a="1"/>
  <c r="K6" i="13" s="1"/>
  <c r="L6" i="13" a="1"/>
  <c r="L6" i="13" s="1"/>
  <c r="M6" i="13" a="1"/>
  <c r="M6" i="13" s="1"/>
  <c r="B7" i="13" a="1"/>
  <c r="B7" i="13" s="1"/>
  <c r="C7" i="13"/>
  <c r="D7" i="13"/>
  <c r="E7" i="13"/>
  <c r="F7" i="13" a="1"/>
  <c r="F7" i="13" s="1"/>
  <c r="G7" i="13"/>
  <c r="H7" i="13"/>
  <c r="I7" i="13"/>
  <c r="J7" i="13"/>
  <c r="K7" i="13" a="1"/>
  <c r="K7" i="13" s="1"/>
  <c r="L7" i="13" a="1"/>
  <c r="L7" i="13" s="1"/>
  <c r="M7" i="13" a="1"/>
  <c r="M7" i="13" s="1"/>
  <c r="B8" i="13" a="1"/>
  <c r="B8" i="13" s="1"/>
  <c r="C8" i="13"/>
  <c r="D8" i="13"/>
  <c r="E8" i="13"/>
  <c r="F8" i="13" a="1"/>
  <c r="F8" i="13" s="1"/>
  <c r="G8" i="13"/>
  <c r="H8" i="13"/>
  <c r="I8" i="13"/>
  <c r="J8" i="13"/>
  <c r="K8" i="13" a="1"/>
  <c r="K8" i="13" s="1"/>
  <c r="L8" i="13" a="1"/>
  <c r="L8" i="13" s="1"/>
  <c r="M8" i="13" a="1"/>
  <c r="M8" i="13" s="1"/>
  <c r="B9" i="13" a="1"/>
  <c r="B9" i="13"/>
  <c r="C9" i="13"/>
  <c r="D9" i="13"/>
  <c r="E9" i="13"/>
  <c r="F9" i="13" a="1"/>
  <c r="F9" i="13" s="1"/>
  <c r="G9" i="13"/>
  <c r="H9" i="13"/>
  <c r="I9" i="13"/>
  <c r="J9" i="13"/>
  <c r="K9" i="13" a="1"/>
  <c r="K9" i="13" s="1"/>
  <c r="L9" i="13" a="1"/>
  <c r="L9" i="13" s="1"/>
  <c r="M9" i="13" a="1"/>
  <c r="M9" i="13" s="1"/>
  <c r="B10" i="13" a="1"/>
  <c r="B10" i="13"/>
  <c r="C10" i="13"/>
  <c r="D10" i="13"/>
  <c r="E10" i="13"/>
  <c r="F10" i="13" a="1"/>
  <c r="F10" i="13" s="1"/>
  <c r="G10" i="13"/>
  <c r="H10" i="13"/>
  <c r="I10" i="13"/>
  <c r="J10" i="13"/>
  <c r="K10" i="13" a="1"/>
  <c r="K10" i="13" s="1"/>
  <c r="L10" i="13" a="1"/>
  <c r="L10" i="13" s="1"/>
  <c r="M10" i="13" a="1"/>
  <c r="M10" i="13" s="1"/>
  <c r="B11" i="13" a="1"/>
  <c r="B11" i="13" s="1"/>
  <c r="C11" i="13"/>
  <c r="D11" i="13"/>
  <c r="E11" i="13"/>
  <c r="F11" i="13" a="1"/>
  <c r="F11" i="13" s="1"/>
  <c r="G11" i="13"/>
  <c r="H11" i="13"/>
  <c r="I11" i="13"/>
  <c r="J11" i="13"/>
  <c r="K11" i="13" a="1"/>
  <c r="K11" i="13" s="1"/>
  <c r="L11" i="13" a="1"/>
  <c r="L11" i="13" s="1"/>
  <c r="M11" i="13" a="1"/>
  <c r="M11" i="13" s="1"/>
  <c r="B12" i="13" a="1"/>
  <c r="B12" i="13" s="1"/>
  <c r="C12" i="13"/>
  <c r="D12" i="13"/>
  <c r="E12" i="13"/>
  <c r="F12" i="13" a="1"/>
  <c r="F12" i="13" s="1"/>
  <c r="G12" i="13"/>
  <c r="H12" i="13"/>
  <c r="I12" i="13"/>
  <c r="J12" i="13"/>
  <c r="K12" i="13" a="1"/>
  <c r="K12" i="13" s="1"/>
  <c r="L12" i="13" a="1"/>
  <c r="L12" i="13" s="1"/>
  <c r="M12" i="13" a="1"/>
  <c r="M12" i="13" s="1"/>
  <c r="B13" i="13" a="1"/>
  <c r="B13" i="13" s="1"/>
  <c r="B26" i="14" s="1"/>
  <c r="C13" i="13"/>
  <c r="B25" i="14" s="1"/>
  <c r="D13" i="13"/>
  <c r="E13" i="13"/>
  <c r="F13" i="13" a="1"/>
  <c r="F13" i="13" s="1"/>
  <c r="G13" i="13"/>
  <c r="H13" i="13"/>
  <c r="I13" i="13"/>
  <c r="J13" i="13"/>
  <c r="K13" i="13" a="1"/>
  <c r="K13" i="13" s="1"/>
  <c r="L13" i="13" a="1"/>
  <c r="L13" i="13" s="1"/>
  <c r="M13" i="13" a="1"/>
  <c r="M13" i="13" s="1"/>
  <c r="B14" i="13" a="1"/>
  <c r="B14" i="13" s="1"/>
  <c r="C14" i="13"/>
  <c r="D14" i="13"/>
  <c r="E14" i="13"/>
  <c r="F14" i="13" a="1"/>
  <c r="F14" i="13" s="1"/>
  <c r="G14" i="13"/>
  <c r="H14" i="13"/>
  <c r="I14" i="13"/>
  <c r="J14" i="13"/>
  <c r="K14" i="13" a="1"/>
  <c r="K14" i="13" s="1"/>
  <c r="L14" i="13" a="1"/>
  <c r="L14" i="13" s="1"/>
  <c r="M14" i="13" a="1"/>
  <c r="M14" i="13" s="1"/>
  <c r="B15" i="13" a="1"/>
  <c r="B15" i="13" s="1"/>
  <c r="C15" i="13"/>
  <c r="D15" i="13"/>
  <c r="E15" i="13"/>
  <c r="F15" i="13" a="1"/>
  <c r="F15" i="13" s="1"/>
  <c r="G15" i="13"/>
  <c r="H15" i="13"/>
  <c r="I15" i="13"/>
  <c r="J15" i="13"/>
  <c r="K15" i="13" a="1"/>
  <c r="K15" i="13" s="1"/>
  <c r="L15" i="13" a="1"/>
  <c r="L15" i="13" s="1"/>
  <c r="M15" i="13" a="1"/>
  <c r="M15" i="13" s="1"/>
  <c r="B16" i="13" a="1"/>
  <c r="B16" i="13" s="1"/>
  <c r="C16" i="13"/>
  <c r="D16" i="13"/>
  <c r="E16" i="13"/>
  <c r="F16" i="13" a="1"/>
  <c r="F16" i="13" s="1"/>
  <c r="G16" i="13"/>
  <c r="H16" i="13"/>
  <c r="I16" i="13"/>
  <c r="J16" i="13"/>
  <c r="K16" i="13" a="1"/>
  <c r="K16" i="13" s="1"/>
  <c r="L16" i="13" a="1"/>
  <c r="L16" i="13"/>
  <c r="M16" i="13" a="1"/>
  <c r="M16" i="13" s="1"/>
  <c r="B17" i="13" a="1"/>
  <c r="B17" i="13" s="1"/>
  <c r="C17" i="13"/>
  <c r="D17" i="13"/>
  <c r="E17" i="13"/>
  <c r="F17" i="13" a="1"/>
  <c r="F17" i="13"/>
  <c r="G17" i="13"/>
  <c r="H17" i="13"/>
  <c r="I17" i="13"/>
  <c r="J17" i="13"/>
  <c r="K17" i="13" a="1"/>
  <c r="K17" i="13" s="1"/>
  <c r="L17" i="13" a="1"/>
  <c r="L17" i="13" s="1"/>
  <c r="M17" i="13" a="1"/>
  <c r="M17" i="13" s="1"/>
  <c r="B18" i="13" a="1"/>
  <c r="B18" i="13" s="1"/>
  <c r="C18" i="13"/>
  <c r="D18" i="13"/>
  <c r="E18" i="13"/>
  <c r="F18" i="13" a="1"/>
  <c r="F18" i="13" s="1"/>
  <c r="G18" i="13"/>
  <c r="H18" i="13"/>
  <c r="I18" i="13"/>
  <c r="J18" i="13"/>
  <c r="K18" i="13" a="1"/>
  <c r="K18" i="13" s="1"/>
  <c r="L18" i="13" a="1"/>
  <c r="L18" i="13" s="1"/>
  <c r="M18" i="13" a="1"/>
  <c r="M18" i="13"/>
  <c r="B19" i="13" a="1"/>
  <c r="B19" i="13" s="1"/>
  <c r="C19" i="13"/>
  <c r="D19" i="13"/>
  <c r="E19" i="13"/>
  <c r="F19" i="13" a="1"/>
  <c r="F19" i="13" s="1"/>
  <c r="G19" i="13"/>
  <c r="H19" i="13"/>
  <c r="I19" i="13"/>
  <c r="J19" i="13"/>
  <c r="K19" i="13" a="1"/>
  <c r="K19" i="13" s="1"/>
  <c r="L19" i="13" a="1"/>
  <c r="L19" i="13"/>
  <c r="M19" i="13" a="1"/>
  <c r="M19" i="13" s="1"/>
  <c r="B20" i="13" a="1"/>
  <c r="B20" i="13" s="1"/>
  <c r="C20" i="13"/>
  <c r="D20" i="13"/>
  <c r="E20" i="13"/>
  <c r="F20" i="13" a="1"/>
  <c r="F20" i="13" s="1"/>
  <c r="G20" i="13"/>
  <c r="H20" i="13"/>
  <c r="I20" i="13"/>
  <c r="J20" i="13"/>
  <c r="K20" i="13" a="1"/>
  <c r="K20" i="13" s="1"/>
  <c r="L20" i="13" a="1"/>
  <c r="L20" i="13"/>
  <c r="M20" i="13" a="1"/>
  <c r="M20" i="13" s="1"/>
  <c r="B21" i="13" a="1"/>
  <c r="B21" i="13" s="1"/>
  <c r="C21" i="13"/>
  <c r="D21" i="13"/>
  <c r="E21" i="13"/>
  <c r="F21" i="13" a="1"/>
  <c r="F21" i="13" s="1"/>
  <c r="G21" i="13"/>
  <c r="H21" i="13"/>
  <c r="I21" i="13"/>
  <c r="J21" i="13"/>
  <c r="K21" i="13" a="1"/>
  <c r="K21" i="13"/>
  <c r="L21" i="13" a="1"/>
  <c r="L21" i="13" s="1"/>
  <c r="M21" i="13" a="1"/>
  <c r="M21" i="13" s="1"/>
  <c r="B22" i="13" a="1"/>
  <c r="B22" i="13" s="1"/>
  <c r="C22" i="13"/>
  <c r="D22" i="13"/>
  <c r="E22" i="13"/>
  <c r="F22" i="13" a="1"/>
  <c r="F22" i="13" s="1"/>
  <c r="G22" i="13"/>
  <c r="H22" i="13"/>
  <c r="I22" i="13"/>
  <c r="J22" i="13"/>
  <c r="K22" i="13" a="1"/>
  <c r="K22" i="13" s="1"/>
  <c r="L22" i="13" a="1"/>
  <c r="L22" i="13" s="1"/>
  <c r="M22" i="13" a="1"/>
  <c r="M22" i="13" s="1"/>
  <c r="B23" i="13" a="1"/>
  <c r="B23" i="13" s="1"/>
  <c r="C23" i="13"/>
  <c r="D23" i="13"/>
  <c r="E23" i="13"/>
  <c r="F23" i="13" a="1"/>
  <c r="F23" i="13" s="1"/>
  <c r="G23" i="13"/>
  <c r="H23" i="13"/>
  <c r="I23" i="13"/>
  <c r="J23" i="13"/>
  <c r="K23" i="13" a="1"/>
  <c r="K23" i="13" s="1"/>
  <c r="L23" i="13" a="1"/>
  <c r="L23" i="13" s="1"/>
  <c r="M23" i="13" a="1"/>
  <c r="M23" i="13"/>
  <c r="B24" i="13" a="1"/>
  <c r="B24" i="13" s="1"/>
  <c r="B28" i="14" s="1"/>
  <c r="C24" i="13"/>
  <c r="B27" i="14" s="1"/>
  <c r="C30" i="10" s="1"/>
  <c r="E30" i="10" s="1"/>
  <c r="D24" i="13"/>
  <c r="E24" i="13"/>
  <c r="F24" i="13" a="1"/>
  <c r="F24" i="13" s="1"/>
  <c r="G24" i="13"/>
  <c r="H24" i="13"/>
  <c r="I24" i="13"/>
  <c r="J24" i="13"/>
  <c r="K24" i="13" a="1"/>
  <c r="K24" i="13" s="1"/>
  <c r="L24" i="13" a="1"/>
  <c r="L24" i="13" s="1"/>
  <c r="M24" i="13" a="1"/>
  <c r="M24" i="13" s="1"/>
  <c r="B25" i="13" a="1"/>
  <c r="B25" i="13" s="1"/>
  <c r="B29" i="14" s="1"/>
  <c r="C25" i="13"/>
  <c r="D25" i="13"/>
  <c r="E25" i="13"/>
  <c r="F25" i="13" a="1"/>
  <c r="F25" i="13" s="1"/>
  <c r="G25" i="13"/>
  <c r="H25" i="13"/>
  <c r="I25" i="13"/>
  <c r="J25" i="13"/>
  <c r="K25" i="13" a="1"/>
  <c r="K25" i="13" s="1"/>
  <c r="L25" i="13" a="1"/>
  <c r="L25" i="13" s="1"/>
  <c r="M25" i="13" a="1"/>
  <c r="M25" i="13" s="1"/>
  <c r="B26" i="13" a="1"/>
  <c r="B26" i="13" s="1"/>
  <c r="C26" i="13"/>
  <c r="D26" i="13"/>
  <c r="E26" i="13"/>
  <c r="F26" i="13" a="1"/>
  <c r="F26" i="13" s="1"/>
  <c r="G26" i="13"/>
  <c r="H26" i="13"/>
  <c r="I26" i="13"/>
  <c r="J26" i="13"/>
  <c r="K26" i="13" a="1"/>
  <c r="K26" i="13" s="1"/>
  <c r="L26" i="13" a="1"/>
  <c r="L26" i="13" s="1"/>
  <c r="M26" i="13" a="1"/>
  <c r="M26" i="13" s="1"/>
  <c r="B27" i="13" a="1"/>
  <c r="B27" i="13" s="1"/>
  <c r="C27" i="13"/>
  <c r="D27" i="13"/>
  <c r="E27" i="13"/>
  <c r="F27" i="13" a="1"/>
  <c r="F27" i="13" s="1"/>
  <c r="G27" i="13"/>
  <c r="H27" i="13"/>
  <c r="I27" i="13"/>
  <c r="J27" i="13"/>
  <c r="K27" i="13" a="1"/>
  <c r="K27" i="13" s="1"/>
  <c r="L27" i="13" a="1"/>
  <c r="L27" i="13"/>
  <c r="M27" i="13" a="1"/>
  <c r="M27" i="13" s="1"/>
  <c r="B28" i="13" a="1"/>
  <c r="B28" i="13" s="1"/>
  <c r="C28" i="13"/>
  <c r="D28" i="13"/>
  <c r="E28" i="13"/>
  <c r="F28" i="13" a="1"/>
  <c r="F28" i="13"/>
  <c r="B43" i="14" s="1"/>
  <c r="C32" i="10" s="1"/>
  <c r="E32" i="10" s="1"/>
  <c r="G28" i="13"/>
  <c r="H28" i="13"/>
  <c r="I28" i="13"/>
  <c r="J28" i="13"/>
  <c r="K28" i="13" a="1"/>
  <c r="K28" i="13" s="1"/>
  <c r="B34" i="14" s="1"/>
  <c r="L28" i="13" a="1"/>
  <c r="L28" i="13" s="1"/>
  <c r="B23" i="14" s="1"/>
  <c r="M28" i="13" a="1"/>
  <c r="M28" i="13" s="1"/>
  <c r="B21" i="14" s="1"/>
  <c r="C29" i="10" s="1"/>
  <c r="E29" i="10" s="1"/>
  <c r="A4" i="15"/>
  <c r="B4" i="15"/>
  <c r="C4" i="15"/>
  <c r="D4" i="15"/>
  <c r="E4" i="15"/>
  <c r="F4" i="15"/>
  <c r="G4" i="15"/>
  <c r="H4" i="15"/>
  <c r="I4" i="15"/>
  <c r="J4" i="15"/>
  <c r="K4" i="15"/>
  <c r="L4" i="15"/>
  <c r="M4" i="15"/>
  <c r="N4" i="15"/>
  <c r="A5" i="15"/>
  <c r="C5" i="15" s="1"/>
  <c r="M5" i="15"/>
  <c r="A6" i="15"/>
  <c r="E6" i="15" s="1"/>
  <c r="A7" i="15"/>
  <c r="H7" i="15" s="1"/>
  <c r="A8" i="15"/>
  <c r="D8" i="15" s="1"/>
  <c r="H8" i="15"/>
  <c r="J8" i="15"/>
  <c r="M8" i="15"/>
  <c r="A9" i="15"/>
  <c r="B9" i="15" s="1"/>
  <c r="A10" i="15"/>
  <c r="H10" i="15" s="1"/>
  <c r="D10" i="15"/>
  <c r="E10" i="15"/>
  <c r="A11" i="15"/>
  <c r="B11" i="15" s="1"/>
  <c r="H11" i="15"/>
  <c r="L11" i="15"/>
  <c r="A12" i="15"/>
  <c r="B12" i="15" s="1"/>
  <c r="A13" i="15"/>
  <c r="J13" i="15" s="1"/>
  <c r="E13" i="15"/>
  <c r="H13" i="15"/>
  <c r="L13" i="15"/>
  <c r="A14" i="15"/>
  <c r="H14" i="15" s="1"/>
  <c r="A15" i="15"/>
  <c r="B15" i="15" s="1"/>
  <c r="A16" i="15"/>
  <c r="C16" i="15" s="1"/>
  <c r="A17" i="15"/>
  <c r="C17" i="15" s="1"/>
  <c r="B17" i="15"/>
  <c r="J17" i="15"/>
  <c r="L17" i="15"/>
  <c r="A18" i="15"/>
  <c r="H18" i="15" s="1"/>
  <c r="B18" i="15"/>
  <c r="D18" i="15"/>
  <c r="E18" i="15"/>
  <c r="M18" i="15"/>
  <c r="A19" i="15"/>
  <c r="B19" i="15" s="1"/>
  <c r="H19" i="15"/>
  <c r="I19" i="15"/>
  <c r="A20" i="15"/>
  <c r="C20" i="15" s="1"/>
  <c r="B20" i="15"/>
  <c r="I20" i="15"/>
  <c r="J20" i="15"/>
  <c r="A21" i="15"/>
  <c r="E21" i="15" s="1"/>
  <c r="F21" i="15" s="1"/>
  <c r="B21" i="15"/>
  <c r="C21" i="15"/>
  <c r="D21" i="15"/>
  <c r="A22" i="15"/>
  <c r="H22" i="15" s="1"/>
  <c r="B22" i="15"/>
  <c r="L22" i="15"/>
  <c r="M22" i="15"/>
  <c r="N22" i="15"/>
  <c r="A23" i="15"/>
  <c r="B23" i="15" s="1"/>
  <c r="A24" i="15"/>
  <c r="C24" i="15" s="1"/>
  <c r="B24" i="15"/>
  <c r="I24" i="15"/>
  <c r="A25" i="15"/>
  <c r="J25" i="15" s="1"/>
  <c r="I25" i="15"/>
  <c r="L25" i="15"/>
  <c r="M25" i="15"/>
  <c r="A26" i="15"/>
  <c r="H26" i="15" s="1"/>
  <c r="B26" i="15"/>
  <c r="C26" i="15"/>
  <c r="D26" i="15"/>
  <c r="E26" i="15"/>
  <c r="L26" i="15"/>
  <c r="M26" i="15"/>
  <c r="A27" i="15"/>
  <c r="B27" i="15" s="1"/>
  <c r="A28" i="15"/>
  <c r="C28" i="15" s="1"/>
  <c r="B28" i="15"/>
  <c r="I28" i="15"/>
  <c r="J28" i="15"/>
  <c r="K28" i="15" s="1"/>
  <c r="A29" i="15"/>
  <c r="D29" i="15" s="1"/>
  <c r="C23" i="10"/>
  <c r="C21" i="10"/>
  <c r="C24" i="10"/>
  <c r="C22" i="10"/>
  <c r="D19" i="15" l="1"/>
  <c r="H15" i="15"/>
  <c r="I13" i="15"/>
  <c r="I11" i="15"/>
  <c r="B10" i="15"/>
  <c r="J5" i="15"/>
  <c r="B5" i="15"/>
  <c r="L29" i="15"/>
  <c r="I27" i="15"/>
  <c r="D25" i="15"/>
  <c r="I23" i="15"/>
  <c r="C25" i="15"/>
  <c r="H23" i="15"/>
  <c r="M21" i="15"/>
  <c r="D14" i="15"/>
  <c r="G14" i="15" s="1"/>
  <c r="D13" i="15"/>
  <c r="F13" i="15" s="1"/>
  <c r="B9" i="14" s="1"/>
  <c r="M10" i="15"/>
  <c r="J9" i="15"/>
  <c r="H25" i="15"/>
  <c r="M29" i="15"/>
  <c r="E25" i="15"/>
  <c r="L23" i="15"/>
  <c r="M14" i="15"/>
  <c r="N14" i="15" s="1"/>
  <c r="L9" i="15"/>
  <c r="C29" i="15"/>
  <c r="H27" i="15"/>
  <c r="L18" i="15"/>
  <c r="B29" i="15"/>
  <c r="D27" i="15"/>
  <c r="B25" i="15"/>
  <c r="D23" i="15"/>
  <c r="L21" i="15"/>
  <c r="I18" i="15"/>
  <c r="C14" i="15"/>
  <c r="B13" i="15"/>
  <c r="J10" i="15"/>
  <c r="I9" i="15"/>
  <c r="I7" i="15"/>
  <c r="N25" i="15"/>
  <c r="L19" i="15"/>
  <c r="G18" i="15"/>
  <c r="J16" i="15"/>
  <c r="B14" i="15"/>
  <c r="K13" i="15"/>
  <c r="I10" i="15"/>
  <c r="H9" i="15"/>
  <c r="I16" i="15"/>
  <c r="F10" i="15"/>
  <c r="D9" i="15"/>
  <c r="B8" i="15"/>
  <c r="C6" i="15"/>
  <c r="E5" i="15"/>
  <c r="K25" i="15"/>
  <c r="F18" i="15"/>
  <c r="D15" i="15"/>
  <c r="K9" i="15"/>
  <c r="B6" i="15"/>
  <c r="D5" i="15"/>
  <c r="J22" i="15"/>
  <c r="I17" i="15"/>
  <c r="K17" i="15" s="1"/>
  <c r="I22" i="15"/>
  <c r="K22" i="15" s="1"/>
  <c r="J21" i="15"/>
  <c r="K20" i="15"/>
  <c r="C18" i="15"/>
  <c r="H17" i="15"/>
  <c r="B16" i="15"/>
  <c r="L14" i="15"/>
  <c r="M13" i="15"/>
  <c r="B48" i="14" s="1"/>
  <c r="C13" i="15"/>
  <c r="D11" i="15"/>
  <c r="C10" i="15"/>
  <c r="E9" i="15"/>
  <c r="I8" i="15"/>
  <c r="K8" i="15" s="1"/>
  <c r="L6" i="15"/>
  <c r="L5" i="15"/>
  <c r="E15" i="10"/>
  <c r="F26" i="15"/>
  <c r="E22" i="15"/>
  <c r="I21" i="15"/>
  <c r="E17" i="15"/>
  <c r="J14" i="15"/>
  <c r="J6" i="15"/>
  <c r="B7" i="14"/>
  <c r="C25" i="10" s="1"/>
  <c r="E25" i="10" s="1"/>
  <c r="E29" i="15"/>
  <c r="J26" i="15"/>
  <c r="C9" i="15"/>
  <c r="E8" i="15"/>
  <c r="G8" i="15" s="1"/>
  <c r="I6" i="15"/>
  <c r="I5" i="15"/>
  <c r="K5" i="15" s="1"/>
  <c r="J29" i="15"/>
  <c r="I29" i="15"/>
  <c r="H29" i="15"/>
  <c r="N26" i="15"/>
  <c r="D22" i="15"/>
  <c r="F22" i="15" s="1"/>
  <c r="H21" i="15"/>
  <c r="D17" i="15"/>
  <c r="L15" i="15"/>
  <c r="I14" i="15"/>
  <c r="L27" i="15"/>
  <c r="I26" i="15"/>
  <c r="J24" i="15"/>
  <c r="K24" i="15" s="1"/>
  <c r="C22" i="15"/>
  <c r="J18" i="15"/>
  <c r="K18" i="15" s="1"/>
  <c r="M17" i="15"/>
  <c r="N17" i="15" s="1"/>
  <c r="I15" i="15"/>
  <c r="E14" i="15"/>
  <c r="I12" i="15"/>
  <c r="L10" i="15"/>
  <c r="N10" i="15" s="1"/>
  <c r="M9" i="15"/>
  <c r="N9" i="15" s="1"/>
  <c r="C8" i="15"/>
  <c r="D6" i="15"/>
  <c r="F6" i="15" s="1"/>
  <c r="H5" i="15"/>
  <c r="AI5" i="11" a="1"/>
  <c r="AI5" i="11" s="1"/>
  <c r="B31" i="14"/>
  <c r="AH5" i="11" a="1"/>
  <c r="AH5" i="11" s="1"/>
  <c r="N5" i="15"/>
  <c r="AG5" i="11" a="1"/>
  <c r="AG5" i="11" s="1"/>
  <c r="N18" i="15"/>
  <c r="F17" i="15"/>
  <c r="K14" i="15"/>
  <c r="K6" i="15"/>
  <c r="AC5" i="11" a="1"/>
  <c r="AC5" i="11" s="1"/>
  <c r="AB5" i="11" a="1"/>
  <c r="AB5" i="11" s="1"/>
  <c r="F25" i="15"/>
  <c r="C20" i="10" a="1"/>
  <c r="C20" i="10" s="1"/>
  <c r="E20" i="10" s="1"/>
  <c r="B30" i="14"/>
  <c r="AF5" i="11" a="1"/>
  <c r="AF5" i="11" s="1"/>
  <c r="B42" i="14"/>
  <c r="F29" i="15"/>
  <c r="N21" i="15"/>
  <c r="K10" i="15"/>
  <c r="F5" i="15"/>
  <c r="G26" i="15"/>
  <c r="N13" i="15"/>
  <c r="F9" i="15"/>
  <c r="AA5" i="11" a="1"/>
  <c r="AA5" i="11" s="1"/>
  <c r="B8" i="14"/>
  <c r="C26" i="10" s="1"/>
  <c r="E26" i="10" s="1"/>
  <c r="E21" i="10"/>
  <c r="H28" i="15"/>
  <c r="H16" i="15"/>
  <c r="H12" i="15"/>
  <c r="H24" i="15"/>
  <c r="H20" i="15"/>
  <c r="M27" i="15"/>
  <c r="E27" i="15"/>
  <c r="M23" i="15"/>
  <c r="N23" i="15" s="1"/>
  <c r="E23" i="15"/>
  <c r="M19" i="15"/>
  <c r="N19" i="15" s="1"/>
  <c r="E19" i="15"/>
  <c r="M15" i="15"/>
  <c r="N15" i="15" s="1"/>
  <c r="E15" i="15"/>
  <c r="M11" i="15"/>
  <c r="N11" i="15" s="1"/>
  <c r="E11" i="15"/>
  <c r="M7" i="15"/>
  <c r="E7" i="15"/>
  <c r="L7" i="15"/>
  <c r="D7" i="15"/>
  <c r="G25" i="15"/>
  <c r="M24" i="15"/>
  <c r="E24" i="15"/>
  <c r="C23" i="15"/>
  <c r="G21" i="15"/>
  <c r="M20" i="15"/>
  <c r="E20" i="15"/>
  <c r="C19" i="15"/>
  <c r="G13" i="15"/>
  <c r="M12" i="15"/>
  <c r="E12" i="15"/>
  <c r="C11" i="15"/>
  <c r="G9" i="15"/>
  <c r="C7" i="15"/>
  <c r="G29" i="15"/>
  <c r="M28" i="15"/>
  <c r="E28" i="15"/>
  <c r="C27" i="15"/>
  <c r="G17" i="15"/>
  <c r="M16" i="15"/>
  <c r="E16" i="15"/>
  <c r="C15" i="15"/>
  <c r="G5" i="15"/>
  <c r="L28" i="15"/>
  <c r="D28" i="15"/>
  <c r="J27" i="15"/>
  <c r="K27" i="15" s="1"/>
  <c r="L24" i="15"/>
  <c r="D24" i="15"/>
  <c r="J23" i="15"/>
  <c r="K23" i="15" s="1"/>
  <c r="L20" i="15"/>
  <c r="D20" i="15"/>
  <c r="J19" i="15"/>
  <c r="K19" i="15" s="1"/>
  <c r="L16" i="15"/>
  <c r="D16" i="15"/>
  <c r="J15" i="15"/>
  <c r="K15" i="15" s="1"/>
  <c r="L12" i="15"/>
  <c r="D12" i="15"/>
  <c r="J11" i="15"/>
  <c r="K11" i="15" s="1"/>
  <c r="L8" i="15"/>
  <c r="N8" i="15" s="1"/>
  <c r="J7" i="15"/>
  <c r="K7" i="15" s="1"/>
  <c r="B7" i="15"/>
  <c r="B24" i="10" s="1"/>
  <c r="E24" i="10" s="1"/>
  <c r="H6" i="15"/>
  <c r="C12" i="15"/>
  <c r="G10" i="15"/>
  <c r="J12" i="15"/>
  <c r="M6" i="15"/>
  <c r="N6" i="15" s="1"/>
  <c r="G6" i="15" l="1"/>
  <c r="K26" i="15"/>
  <c r="N29" i="15"/>
  <c r="F14" i="15"/>
  <c r="K16" i="15"/>
  <c r="B35" i="14" s="1"/>
  <c r="B23" i="10"/>
  <c r="E23" i="10" s="1"/>
  <c r="N27" i="15"/>
  <c r="G22" i="15"/>
  <c r="K21" i="15"/>
  <c r="X5" i="11" s="1" a="1"/>
  <c r="X5" i="11" s="1"/>
  <c r="K29" i="15"/>
  <c r="F8" i="15"/>
  <c r="K12" i="15"/>
  <c r="B22" i="10"/>
  <c r="E22" i="10" s="1"/>
  <c r="B44" i="14"/>
  <c r="B19" i="14"/>
  <c r="B20" i="14"/>
  <c r="B17" i="14"/>
  <c r="B46" i="14"/>
  <c r="B39" i="14"/>
  <c r="B40" i="14"/>
  <c r="B16" i="14"/>
  <c r="B45" i="14"/>
  <c r="B47" i="14"/>
  <c r="W5" i="11" a="1"/>
  <c r="W5" i="11" s="1"/>
  <c r="N12" i="15"/>
  <c r="N24" i="15"/>
  <c r="G15" i="15"/>
  <c r="F15" i="15"/>
  <c r="F28" i="15"/>
  <c r="G28" i="15"/>
  <c r="N28" i="15"/>
  <c r="F19" i="15"/>
  <c r="G19" i="15"/>
  <c r="F20" i="15"/>
  <c r="G20" i="15"/>
  <c r="N20" i="15"/>
  <c r="G7" i="15"/>
  <c r="F7" i="15"/>
  <c r="F23" i="15"/>
  <c r="G23" i="15"/>
  <c r="F16" i="15"/>
  <c r="G16" i="15"/>
  <c r="N7" i="15"/>
  <c r="N16" i="15"/>
  <c r="F11" i="15"/>
  <c r="G11" i="15"/>
  <c r="F27" i="15"/>
  <c r="G27" i="15"/>
  <c r="F12" i="15"/>
  <c r="G12" i="15"/>
  <c r="F24" i="15"/>
  <c r="G24" i="15"/>
  <c r="B36" i="14" l="1"/>
  <c r="B38" i="14"/>
  <c r="C31" i="10" s="1"/>
  <c r="E31" i="10" s="1"/>
  <c r="B37" i="14"/>
  <c r="B6" i="14"/>
  <c r="C27" i="10" s="1"/>
  <c r="E27" i="10" s="1"/>
  <c r="B11" i="14" a="1"/>
  <c r="B11" i="14" s="1"/>
  <c r="C19" i="10" a="1"/>
  <c r="C19" i="10" s="1"/>
  <c r="E19" i="10" s="1"/>
  <c r="A2" i="10" s="1"/>
  <c r="B12" i="14"/>
  <c r="T5" i="11" a="1"/>
  <c r="T5" i="11" s="1"/>
  <c r="B13" i="14"/>
  <c r="B10" i="14"/>
  <c r="U5" i="11" a="1"/>
  <c r="U5" i="11" s="1"/>
  <c r="B5" i="14"/>
  <c r="B14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8AEC02-F98D-49A6-AF3D-1ECAA7FADF78}" name="Query - Countries" description="Connection to the 'Countries' query in the workbook." type="5" refreshedVersion="8" saveData="1">
    <dbPr connection="Provider=Microsoft.Mashup.OleDb.1;Data Source=$Workbook$;Location=Countries;Extended Properties=&quot;&quot;" command="SELECT * FROM [Countries]"/>
  </connection>
  <connection id="2" xr16:uid="{B8C629EB-DAC9-4761-A705-0B9BDE7392E4}" name="Query - Countries (Data Model)" description="Connection to the 'Countries' query in the workbook." type="100" refreshedVersion="8" minRefreshableVersion="5">
    <extLst>
      <ext xmlns:x15="http://schemas.microsoft.com/office/spreadsheetml/2010/11/main" uri="{DE250136-89BD-433C-8126-D09CA5730AF9}">
        <x15:connection id="6764afab-2080-41e6-88a8-3378d4fdc46f"/>
      </ext>
    </extLst>
  </connection>
  <connection id="3" xr16:uid="{76389AB3-FB08-46C9-8320-6657E004AA84}" name="Query - Indicators" description="Connection to the 'Indicators' query in the workbook." type="5" refreshedVersion="8" saveData="1">
    <dbPr connection="Provider=Microsoft.Mashup.OleDb.1;Data Source=$Workbook$;Location=Indicators;Extended Properties=&quot;&quot;" command="SELECT * FROM [Indicators]"/>
  </connection>
  <connection id="4" xr16:uid="{4C565EDA-31D5-40CA-A72C-EA4F4B16949D}" name="Query - Indicators (Data Model)" description="Connection to the 'Indicators' query in the workbook." type="100" refreshedVersion="8" minRefreshableVersion="5">
    <extLst>
      <ext xmlns:x15="http://schemas.microsoft.com/office/spreadsheetml/2010/11/main" uri="{DE250136-89BD-433C-8126-D09CA5730AF9}">
        <x15:connection id="94e26aab-dcab-4794-af0b-acd17e0d217a"/>
      </ext>
    </extLst>
  </connection>
  <connection id="5" xr16:uid="{82B096E9-5108-44AE-87ED-D0A128C4B676}" name="Query - SourceInfo" description="Connection to the 'SourceInfo' query in the workbook." type="5" refreshedVersion="8" saveData="1">
    <dbPr connection="Provider=Microsoft.Mashup.OleDb.1;Data Source=$Workbook$;Location=SourceInfo" command="SELECT * FROM [SourceInfo]"/>
  </connection>
  <connection id="6" xr16:uid="{C712A8A7-9499-4458-A669-23D7EE1B5CF8}" name="Query - WDI_Long" description="Connection to the 'WDI_Long' query in the workbook." type="5" refreshedVersion="8" saveData="1">
    <dbPr connection="Provider=Microsoft.Mashup.OleDb.1;Data Source=$Workbook$;Location=WDI_Long" command="SELECT * FROM [WDI_Long]"/>
  </connection>
  <connection id="7" xr16:uid="{3FF8675F-D64D-45ED-B001-DAB7DBCDAC63}" name="Query - WDI_Long (Data Model)" description="Connection to the 'WDI_Long' query in the workbook." type="100" refreshedVersion="8" minRefreshableVersion="5">
    <extLst>
      <ext xmlns:x15="http://schemas.microsoft.com/office/spreadsheetml/2010/11/main" uri="{DE250136-89BD-433C-8126-D09CA5730AF9}">
        <x15:connection id="06710cf6-1c54-46ba-a521-f201361af5ec"/>
      </ext>
    </extLst>
  </connection>
  <connection id="8" xr16:uid="{F0E49376-1A18-4CDB-8D58-93E5CAA78900}" name="Query - WDI_Wide" description="Connection to the 'WDI_Wide' query in the workbook." type="5" refreshedVersion="8" saveData="1">
    <dbPr connection="Provider=Microsoft.Mashup.OleDb.1;Data Source=$Workbook$;Location=WDI_Wide" command="SELECT * FROM [WDI_Wide]"/>
  </connection>
  <connection id="9" xr16:uid="{50AE4D65-8B4A-49A7-A5EE-5ACC7BF53A73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12">
    <s v="ThisWorkbookDataModel"/>
    <s v="[Measures].[Records]"/>
    <s v="0"/>
    <s v="[Measures].[Change 2000-2024]"/>
    <s v="[Countries].[Country].&amp;[India]"/>
    <s v="[Indicators].[ShortName].&amp;[Life expectancy]"/>
    <s v="[Measures].[Value 2000]"/>
    <s v="[Countries].[Country].&amp;[United States]"/>
    <s v="[Indicators].[ShortName].&amp;[Internet users]"/>
    <s v="[Measures].[Value 2024]"/>
    <s v="[Countries].[Country].&amp;[China]"/>
    <s v="[Indicators].[ShortName].&amp;[Income per person]"/>
  </metadataStrings>
  <mdxMetadata count="4">
    <mdx n="0" f="v">
      <t c="1" si="2">
        <n x="1"/>
      </t>
    </mdx>
    <mdx n="0" f="v">
      <t c="3" si="2">
        <n x="3"/>
        <n x="4"/>
        <n x="5"/>
      </t>
    </mdx>
    <mdx n="0" f="v">
      <t c="3" si="2">
        <n x="6"/>
        <n x="7"/>
        <n x="8"/>
      </t>
    </mdx>
    <mdx n="0" f="v">
      <t c="3" si="2">
        <n x="9"/>
        <n x="10"/>
        <n x="11"/>
      </t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<sst xmlns="http://schemas.openxmlformats.org/spreadsheetml/2006/main" count="6046" uniqueCount="265">
  <si>
    <t>IndicatorCode</t>
  </si>
  <si>
    <t>Indicator</t>
  </si>
  <si>
    <t>ShortName</t>
  </si>
  <si>
    <t>Unit</t>
  </si>
  <si>
    <t>NY.GDP.PCAP.PP.KD</t>
  </si>
  <si>
    <t>GDP per capita, PPP (constant 2021 international $)</t>
  </si>
  <si>
    <t>Income per person</t>
  </si>
  <si>
    <t>Int'l $ (2021 PPP)</t>
  </si>
  <si>
    <t>NY.GDP.MKTP.KD.ZG</t>
  </si>
  <si>
    <t>GDP growth (annual %)</t>
  </si>
  <si>
    <t>GDP growth</t>
  </si>
  <si>
    <t>% per year</t>
  </si>
  <si>
    <t>SP.DYN.LE00.IN</t>
  </si>
  <si>
    <t>Life expectancy at birth, total (years)</t>
  </si>
  <si>
    <t>Life expectancy</t>
  </si>
  <si>
    <t>Years</t>
  </si>
  <si>
    <t>IT.NET.USER.ZS</t>
  </si>
  <si>
    <t>Individuals using the Internet (% of population)</t>
  </si>
  <si>
    <t>Internet users</t>
  </si>
  <si>
    <t>% of population</t>
  </si>
  <si>
    <t>ISO3</t>
  </si>
  <si>
    <t>Country</t>
  </si>
  <si>
    <t>CountryOfficial</t>
  </si>
  <si>
    <t>Region</t>
  </si>
  <si>
    <t>IncomeGroup</t>
  </si>
  <si>
    <t>ARG</t>
  </si>
  <si>
    <t>Argentina</t>
  </si>
  <si>
    <t>Upper middle income</t>
  </si>
  <si>
    <t>AUS</t>
  </si>
  <si>
    <t>Australia</t>
  </si>
  <si>
    <t>East Asia &amp; Pacific</t>
  </si>
  <si>
    <t>High income</t>
  </si>
  <si>
    <t>BRA</t>
  </si>
  <si>
    <t>Brazil</t>
  </si>
  <si>
    <t>CAN</t>
  </si>
  <si>
    <t>Canada</t>
  </si>
  <si>
    <t>North America</t>
  </si>
  <si>
    <t>CHN</t>
  </si>
  <si>
    <t>China</t>
  </si>
  <si>
    <t>EGY</t>
  </si>
  <si>
    <t>Egypt</t>
  </si>
  <si>
    <t>Egypt, Arab Rep.</t>
  </si>
  <si>
    <t>Middle East, North Africa, Afghanistan &amp; Pakistan</t>
  </si>
  <si>
    <t>Lower middle income</t>
  </si>
  <si>
    <t>FRA</t>
  </si>
  <si>
    <t>France</t>
  </si>
  <si>
    <t>Europe &amp; Central Asia</t>
  </si>
  <si>
    <t>DEU</t>
  </si>
  <si>
    <t>Germany</t>
  </si>
  <si>
    <t>IND</t>
  </si>
  <si>
    <t>India</t>
  </si>
  <si>
    <t>South Asia</t>
  </si>
  <si>
    <t>IDN</t>
  </si>
  <si>
    <t>Indonesia</t>
  </si>
  <si>
    <t>ITA</t>
  </si>
  <si>
    <t>Italy</t>
  </si>
  <si>
    <t>JPN</t>
  </si>
  <si>
    <t>Japan</t>
  </si>
  <si>
    <t>MEX</t>
  </si>
  <si>
    <t>Mexico</t>
  </si>
  <si>
    <t>NLD</t>
  </si>
  <si>
    <t>Netherlands</t>
  </si>
  <si>
    <t>NGA</t>
  </si>
  <si>
    <t>Nigeria</t>
  </si>
  <si>
    <t>POL</t>
  </si>
  <si>
    <t>Poland</t>
  </si>
  <si>
    <t>RUS</t>
  </si>
  <si>
    <t>Russia</t>
  </si>
  <si>
    <t>Russian Federation</t>
  </si>
  <si>
    <t>SAU</t>
  </si>
  <si>
    <t>Saudi Arabia</t>
  </si>
  <si>
    <t>ZAF</t>
  </si>
  <si>
    <t>South Africa</t>
  </si>
  <si>
    <t>KOR</t>
  </si>
  <si>
    <t>South Korea</t>
  </si>
  <si>
    <t>Korea, Rep.</t>
  </si>
  <si>
    <t>ESP</t>
  </si>
  <si>
    <t>Spain</t>
  </si>
  <si>
    <t>CHE</t>
  </si>
  <si>
    <t>Switzerland</t>
  </si>
  <si>
    <t>TUR</t>
  </si>
  <si>
    <t>Turkiye</t>
  </si>
  <si>
    <t>GBR</t>
  </si>
  <si>
    <t>United Kingdom</t>
  </si>
  <si>
    <t>USA</t>
  </si>
  <si>
    <t>United States</t>
  </si>
  <si>
    <t>Latin America &amp; Caribbean</t>
  </si>
  <si>
    <t>Sub-Saharan Africa</t>
  </si>
  <si>
    <t>2026-07-13</t>
  </si>
  <si>
    <t>Year</t>
  </si>
  <si>
    <t>Value</t>
  </si>
  <si>
    <t>Item</t>
  </si>
  <si>
    <t>Source</t>
  </si>
  <si>
    <t>World Bank, World Development Indicators (API source id 2)</t>
  </si>
  <si>
    <t>API endpoint</t>
  </si>
  <si>
    <t>https://api.worldbank.org/v2/country/{25 ISO3 codes}/indicator/NY.GDP.PCAP.PP.KD;NY.GDP.MKTP.KD.ZG;SP.DYN.LE00.IN;IT.NET.USER.ZS</t>
  </si>
  <si>
    <t>Years requested</t>
  </si>
  <si>
    <t>2000-2024</t>
  </si>
  <si>
    <t>WDI last updated</t>
  </si>
  <si>
    <t>Records returned (incl. blanks)</t>
  </si>
  <si>
    <t>2500</t>
  </si>
  <si>
    <t>Blank values</t>
  </si>
  <si>
    <t>3</t>
  </si>
  <si>
    <t>Refreshed at</t>
  </si>
  <si>
    <t>Country development scorecard, 25 major economies</t>
  </si>
  <si>
    <t>Start year</t>
  </si>
  <si>
    <t>End year</t>
  </si>
  <si>
    <t>Year-by-year trends across the 25 economies (medians use all economies with data for that year)</t>
  </si>
  <si>
    <t>Median GDP growth (%)</t>
  </si>
  <si>
    <t>Economies with shrinking GDP (of 25)</t>
  </si>
  <si>
    <t>China GDP growth (%)</t>
  </si>
  <si>
    <t>United States GDP growth (%)</t>
  </si>
  <si>
    <t>Median internet users (% of pop.)</t>
  </si>
  <si>
    <t>China internet users (%)</t>
  </si>
  <si>
    <t>India internet users (%)</t>
  </si>
  <si>
    <t>Nigeria internet users (%)</t>
  </si>
  <si>
    <t>United States internet users (%)</t>
  </si>
  <si>
    <t>Median life expectancy (years)</t>
  </si>
  <si>
    <t>Median income per person (PPP $)</t>
  </si>
  <si>
    <t>Richest-to-poorest income ratio (x)</t>
  </si>
  <si>
    <t>Key numbers for the briefing (live formulas; start/end year set on the Analysis sheet)</t>
  </si>
  <si>
    <t>Metric</t>
  </si>
  <si>
    <t>Deck slide</t>
  </si>
  <si>
    <t>INCOME PER PERSON</t>
  </si>
  <si>
    <t>Fastest-growing economy (income multiple)</t>
  </si>
  <si>
    <t xml:space="preserve">  its income multiple</t>
  </si>
  <si>
    <t>x</t>
  </si>
  <si>
    <t>1, 2</t>
  </si>
  <si>
    <t>China income per person, start year</t>
  </si>
  <si>
    <t>PPP $</t>
  </si>
  <si>
    <t>China income per person, end year</t>
  </si>
  <si>
    <t>India income multiple</t>
  </si>
  <si>
    <t>Median income multiple, all 25</t>
  </si>
  <si>
    <t>Median income multiple, high-income economies</t>
  </si>
  <si>
    <t>Economies where income per person at least doubled</t>
  </si>
  <si>
    <t>of 25</t>
  </si>
  <si>
    <t>Slowest-growing economy</t>
  </si>
  <si>
    <t>INCOME GAP</t>
  </si>
  <si>
    <t>Richest economy, start year</t>
  </si>
  <si>
    <t>Poorest economy, start year</t>
  </si>
  <si>
    <t>Richest-to-poorest income ratio, start year</t>
  </si>
  <si>
    <t>1, 3</t>
  </si>
  <si>
    <t>Richest economy, end year</t>
  </si>
  <si>
    <t>Poorest economy, end year</t>
  </si>
  <si>
    <t>Richest-to-poorest income ratio, end year</t>
  </si>
  <si>
    <t>Median income per person, start year</t>
  </si>
  <si>
    <t>Median income per person, end year</t>
  </si>
  <si>
    <t>GROWTH AND SHOCKS</t>
  </si>
  <si>
    <t>Economies with shrinking GDP in 2009</t>
  </si>
  <si>
    <t>Median GDP growth 2009</t>
  </si>
  <si>
    <t>%</t>
  </si>
  <si>
    <t>Economies with shrinking GDP in 2020</t>
  </si>
  <si>
    <t>1, 4</t>
  </si>
  <si>
    <t>Median GDP growth 2020</t>
  </si>
  <si>
    <t>Median GDP growth 2021 (rebound)</t>
  </si>
  <si>
    <t>Median GDP growth 2001-2007 average</t>
  </si>
  <si>
    <t>Median GDP growth 2022-2024 average</t>
  </si>
  <si>
    <t>LIFE EXPECTANCY</t>
  </si>
  <si>
    <t>Median life expectancy, start year</t>
  </si>
  <si>
    <t>years</t>
  </si>
  <si>
    <t>Median life expectancy, end year</t>
  </si>
  <si>
    <t>Median gain in life expectancy</t>
  </si>
  <si>
    <t>1, 5</t>
  </si>
  <si>
    <t>Economies where life expectancy rose</t>
  </si>
  <si>
    <t>Largest gain</t>
  </si>
  <si>
    <t xml:space="preserve">  gain</t>
  </si>
  <si>
    <t>Lowest life expectancy, end year</t>
  </si>
  <si>
    <t xml:space="preserve">  value</t>
  </si>
  <si>
    <t>INTERNET USE</t>
  </si>
  <si>
    <t>Median internet users, start year</t>
  </si>
  <si>
    <t>% of pop.</t>
  </si>
  <si>
    <t>1, 6</t>
  </si>
  <si>
    <t>Median internet users, end year</t>
  </si>
  <si>
    <t>Economies with 80%+ online, start year</t>
  </si>
  <si>
    <t>Economies with 80%+ online, end year</t>
  </si>
  <si>
    <t>Lowest internet use, end year</t>
  </si>
  <si>
    <t>India internet users, end year</t>
  </si>
  <si>
    <t>How 25 major economies developed, 2000-2024 (World Bank WDI)</t>
  </si>
  <si>
    <t>Chart data: income multiple (sorted)</t>
  </si>
  <si>
    <t>Chart data: life expectancy gain (sorted)</t>
  </si>
  <si>
    <t>Chart data: GDP growth</t>
  </si>
  <si>
    <t>Chart data: internet use</t>
  </si>
  <si>
    <t>Life expectancy gain (years)</t>
  </si>
  <si>
    <t>Row Labels</t>
  </si>
  <si>
    <t>Column Labels</t>
  </si>
  <si>
    <t>Value 2000</t>
  </si>
  <si>
    <t>Value 2024</t>
  </si>
  <si>
    <t>Change 2000-2024</t>
  </si>
  <si>
    <t>Data Model view: start, end and change by country and indicator</t>
  </si>
  <si>
    <t>PivotTable on the Power Pivot model (measures Value 2000, Value 2024, Change 2000-2024). Refreshes with Data &gt; Refresh All.</t>
  </si>
  <si>
    <t>Data source and quality checks</t>
  </si>
  <si>
    <t>Check</t>
  </si>
  <si>
    <t>Expected</t>
  </si>
  <si>
    <t>Actual</t>
  </si>
  <si>
    <t>Tolerance</t>
  </si>
  <si>
    <t>Result</t>
  </si>
  <si>
    <t>What it tests</t>
  </si>
  <si>
    <t>Records loaded to WDI_Long</t>
  </si>
  <si>
    <t>API records minus blank values</t>
  </si>
  <si>
    <t>Rows in WDI_Wide (25 countries x 25 years)</t>
  </si>
  <si>
    <t>Pivot produced one row per country-year</t>
  </si>
  <si>
    <t>Countries loaded</t>
  </si>
  <si>
    <t>All requested economies returned</t>
  </si>
  <si>
    <t>Indicators loaded</t>
  </si>
  <si>
    <t>All 4 indicators present</t>
  </si>
  <si>
    <t>Blank values in WDI_Wide</t>
  </si>
  <si>
    <t>Only known gaps (Australia internet 2002-04)</t>
  </si>
  <si>
    <t>Errors on Analysis sheet</t>
  </si>
  <si>
    <t>No #N/A, #DIV/0! etc.</t>
  </si>
  <si>
    <t>Errors on Trends sheet</t>
  </si>
  <si>
    <t>No formula errors</t>
  </si>
  <si>
    <t>Data Model rows = worksheet rows</t>
  </si>
  <si>
    <t>Power Pivot model matches loaded table</t>
  </si>
  <si>
    <t>China income 2024: Data Model vs SUMIFS</t>
  </si>
  <si>
    <t>DAX and worksheet formulas agree</t>
  </si>
  <si>
    <t>India life expectancy change: Data Model vs SUMIFS</t>
  </si>
  <si>
    <t>US internet 2000: Data Model vs SUMIFS</t>
  </si>
  <si>
    <t>Snapshot: China income per person 2000 (PPP $)</t>
  </si>
  <si>
    <t>Independent API pull (Python, 2026-10-07); may differ after WDI revisions</t>
  </si>
  <si>
    <t>Snapshot: China income per person 2024 (PPP $)</t>
  </si>
  <si>
    <t>Snapshot: China income multiple</t>
  </si>
  <si>
    <t>Snapshot: Richest/poorest income ratio 2000</t>
  </si>
  <si>
    <t>Snapshot: Richest/poorest income ratio 2024</t>
  </si>
  <si>
    <t>Snapshot: Economies shrinking in 2020</t>
  </si>
  <si>
    <t>Snapshot: India life expectancy gain (years)</t>
  </si>
  <si>
    <t>Snapshot: Median internet users 2024 (%)</t>
  </si>
  <si>
    <t>How 25 major economies developed, 2000-2024</t>
  </si>
  <si>
    <t>Refreshable analysis of World Bank World Development Indicators (WDI)</t>
  </si>
  <si>
    <t>WHAT IS IN THIS WORKBOOK</t>
  </si>
  <si>
    <t>Dashboard</t>
  </si>
  <si>
    <t>Four charts: income growth, GDP growth and shocks, life expectancy gains, internet use</t>
  </si>
  <si>
    <t>Highlights</t>
  </si>
  <si>
    <t>Every headline number used in the briefing deck, calculated live from the data</t>
  </si>
  <si>
    <t>Analysis</t>
  </si>
  <si>
    <t>One row per economy: start/end values and change for all four indicators (change years in B2/D2)</t>
  </si>
  <si>
    <t>Trends</t>
  </si>
  <si>
    <t>One row per year: medians across the 25 economies, plus selected countries</t>
  </si>
  <si>
    <t>Model</t>
  </si>
  <si>
    <t>PivotTable on the Power Pivot Data Model (DAX measures: Value 2000, Value 2024, Change 2000-2024)</t>
  </si>
  <si>
    <t>Checks</t>
  </si>
  <si>
    <t>Source details and 19 PASS/FAIL checks: row counts, errors, Data Model vs. formulas, independent API snapshot</t>
  </si>
  <si>
    <t>Data / WDI_Long / Lookups</t>
  </si>
  <si>
    <t>Power Query outputs: wide table, long table, indicator and country lookups</t>
  </si>
  <si>
    <t>INDICATORS</t>
  </si>
  <si>
    <t>GDP per capita, PPP (constant 2021 international $) - NY.GDP.PCAP.PP.KD</t>
  </si>
  <si>
    <t>GDP growth (annual %) - NY.GDP.MKTP.KD.ZG</t>
  </si>
  <si>
    <t>Life expectancy at birth, total (years) - SP.DYN.LE00.IN</t>
  </si>
  <si>
    <t>Individuals using the Internet (% of population) - IT.NET.USER.ZS</t>
  </si>
  <si>
    <t>ECONOMIES (25)</t>
  </si>
  <si>
    <t>US, China, Japan, Germany, India, UK, France, Italy, Brazil, Canada, Russia, South Korea, Australia, Mexico, Spain, Indonesia, Turkiye, Saudi Arabia, Netherlands, Switzerland, Poland, Argentina, South Africa, Nigeria, Egypt</t>
  </si>
  <si>
    <t>HOW TO REFRESH</t>
  </si>
  <si>
    <t>Data &gt; Refresh All (pulls the latest WDI release from api.worldbank.org; no sign-in needed)</t>
  </si>
  <si>
    <t>To change countries: Data &gt; Queries &amp; Connections &gt; edit the CountryCodes parameter (semicolon-separated ISO3 codes)</t>
  </si>
  <si>
    <t>To change the comparison years: edit Analysis!B2 (start) and Analysis!D2 (end), between 2000 and 2024</t>
  </si>
  <si>
    <t>After refreshing, check the Checks sheet. Snapshot checks may show FAIL if the World Bank revised its figures - that flags a change, not an error</t>
  </si>
  <si>
    <t>CAVEATS</t>
  </si>
  <si>
    <t>-</t>
  </si>
  <si>
    <t>2024 values are the latest available and may be estimates that get revised</t>
  </si>
  <si>
    <t>PPP incomes compare living standards across countries; they are revised when new price surveys are published</t>
  </si>
  <si>
    <t>Medians are across the 25 economies (each counts once), not weighted by population</t>
  </si>
  <si>
    <t>National averages hide inequality within countries</t>
  </si>
  <si>
    <t>Australia internet use 2002-2004 is missing in WDI and is left out of those years' medians</t>
  </si>
  <si>
    <t>The choice of 25 economies (largest economies plus regional coverage) is an analyst assumption</t>
  </si>
  <si>
    <t>World Bank, World Development Indicators, https://databank.worldbank.org/source/world-development-indicators (licence CC BY 4.0)</t>
  </si>
  <si>
    <t>2026-10-07 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</si>
</sst>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&quot;x&quot;"/>
    <numFmt numFmtId="165" formatCode="0.0"/>
    <numFmt numFmtId="166" formatCode="#,##0.0"/>
    <numFmt numFmtId="167" formatCode="#,##0.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1F4E79"/>
      <name val="Aptos Narrow"/>
      <family val="2"/>
      <scheme val="minor"/>
    </font>
    <font>
      <b/>
      <sz val="16"/>
      <color rgb="FF1F4E79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b/>
      <sz val="12"/>
      <color rgb="FF006100"/>
      <name val="Aptos Narrow"/>
      <family val="2"/>
      <scheme val="minor"/>
    </font>
    <font>
      <b/>
      <sz val="18"/>
      <color rgb="FF1F4E79"/>
      <name val="Aptos Narrow"/>
      <family val="2"/>
      <scheme val="minor"/>
    </font>
    <font>
      <i/>
      <sz val="11"/>
      <color rgb="FF59595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vertical="top" wrapText="1"/>
    </xf>
    <xf numFmtId="0" fontId="3" fillId="3" borderId="0" xfId="0" applyFont="1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3" fillId="3" borderId="0" xfId="0" applyFont="1" applyFill="1" applyAlignment="1">
      <alignment horizontal="right"/>
    </xf>
    <xf numFmtId="165" fontId="0" fillId="0" borderId="0" xfId="0" applyNumberFormat="1" applyAlignment="1">
      <alignment horizontal="right"/>
    </xf>
    <xf numFmtId="3" fontId="0" fillId="0" borderId="0" xfId="0" applyNumberFormat="1"/>
    <xf numFmtId="1" fontId="6" fillId="4" borderId="1" xfId="0" applyNumberFormat="1" applyFont="1" applyFill="1" applyBorder="1" applyAlignment="1">
      <alignment horizontal="center"/>
    </xf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7" fontId="0" fillId="0" borderId="0" xfId="0" applyNumberFormat="1"/>
    <xf numFmtId="0" fontId="7" fillId="0" borderId="0" xfId="0" applyFont="1"/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" fillId="0" borderId="0" xfId="0" applyFont="1" applyAlignment="1">
      <alignment vertical="top"/>
    </xf>
    <xf numFmtId="0" fontId="9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4"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olapFunctions">
    <main first="ThisWorkbookDataModel">
      <tp t="e">
        <v>#N/A</v>
        <stp>1</stp>
        <tr r="C21" s="10"/>
        <tr r="C23" s="10"/>
        <tr r="C24" s="10"/>
        <tr r="C22" s="10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21" Type="http://schemas.openxmlformats.org/officeDocument/2006/relationships/volatileDependencies" Target="volatileDependencie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Internet users (% of population)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India</c:v>
          </c:tx>
          <c:spPr>
            <a:ln w="22225">
              <a:solidFill>
                <a:srgbClr val="ED7D31"/>
              </a:solidFill>
            </a:ln>
          </c:spPr>
          <c:marker>
            <c:symbol val="none"/>
          </c:marker>
          <c:cat>
            <c:numRef>
              <c:f>Dashboard!$AE$5:$AE$29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Dashboard!$AG$5:$AG$29</c:f>
              <c:numCache>
                <c:formatCode>0.0</c:formatCode>
                <c:ptCount val="25"/>
                <c:pt idx="0">
                  <c:v>0.52753244993094595</c:v>
                </c:pt>
                <c:pt idx="1">
                  <c:v>0.66014637700992795</c:v>
                </c:pt>
                <c:pt idx="2">
                  <c:v>1.5378755817508301</c:v>
                </c:pt>
                <c:pt idx="3">
                  <c:v>1.6864899706362499</c:v>
                </c:pt>
                <c:pt idx="4">
                  <c:v>1.9761364919055899</c:v>
                </c:pt>
                <c:pt idx="5">
                  <c:v>2.3880999090000001</c:v>
                </c:pt>
                <c:pt idx="6">
                  <c:v>2.80549986534254</c:v>
                </c:pt>
                <c:pt idx="7">
                  <c:v>3.95</c:v>
                </c:pt>
                <c:pt idx="8">
                  <c:v>4.38</c:v>
                </c:pt>
                <c:pt idx="9">
                  <c:v>5.12</c:v>
                </c:pt>
                <c:pt idx="10">
                  <c:v>7.5</c:v>
                </c:pt>
                <c:pt idx="11">
                  <c:v>10.07</c:v>
                </c:pt>
                <c:pt idx="12">
                  <c:v>11.100000380000001</c:v>
                </c:pt>
                <c:pt idx="13">
                  <c:v>12.30000019</c:v>
                </c:pt>
                <c:pt idx="14">
                  <c:v>13.5</c:v>
                </c:pt>
                <c:pt idx="15">
                  <c:v>14.899999620000001</c:v>
                </c:pt>
                <c:pt idx="16">
                  <c:v>16.5</c:v>
                </c:pt>
                <c:pt idx="17">
                  <c:v>18.200000760000002</c:v>
                </c:pt>
                <c:pt idx="18">
                  <c:v>20.081300037938401</c:v>
                </c:pt>
                <c:pt idx="19">
                  <c:v>29.523500439999999</c:v>
                </c:pt>
                <c:pt idx="20">
                  <c:v>43.405443130000002</c:v>
                </c:pt>
                <c:pt idx="21">
                  <c:v>49.258098599999997</c:v>
                </c:pt>
                <c:pt idx="22">
                  <c:v>55.9</c:v>
                </c:pt>
                <c:pt idx="23">
                  <c:v>60.252300259999998</c:v>
                </c:pt>
                <c:pt idx="24">
                  <c:v>64.943496699999997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23-41B2-B3AE-9B51F923E6E8}"/>
            </c:ext>
          </c:extLst>
        </c:ser>
        <c:ser>
          <c:idx val="1"/>
          <c:order val="1"/>
          <c:tx>
            <c:v>United States</c:v>
          </c:tx>
          <c:spPr>
            <a:ln w="22225">
              <a:solidFill>
                <a:srgbClr val="A5A5A5"/>
              </a:solidFill>
            </a:ln>
          </c:spPr>
          <c:marker>
            <c:symbol val="none"/>
          </c:marker>
          <c:cat>
            <c:numRef>
              <c:f>Dashboard!$AE$5:$AE$29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Dashboard!$AI$5:$AI$29</c:f>
              <c:numCache>
                <c:formatCode>0.0</c:formatCode>
                <c:ptCount val="25"/>
                <c:pt idx="0">
                  <c:v>43.079162637520099</c:v>
                </c:pt>
                <c:pt idx="1">
                  <c:v>49.080831589695102</c:v>
                </c:pt>
                <c:pt idx="2">
                  <c:v>58.785403883695203</c:v>
                </c:pt>
                <c:pt idx="3">
                  <c:v>61.6971171244207</c:v>
                </c:pt>
                <c:pt idx="4">
                  <c:v>64.758256475989597</c:v>
                </c:pt>
                <c:pt idx="5">
                  <c:v>67.968101500000003</c:v>
                </c:pt>
                <c:pt idx="6">
                  <c:v>68.931198120000005</c:v>
                </c:pt>
                <c:pt idx="7">
                  <c:v>75</c:v>
                </c:pt>
                <c:pt idx="8">
                  <c:v>74</c:v>
                </c:pt>
                <c:pt idx="9">
                  <c:v>71</c:v>
                </c:pt>
                <c:pt idx="10">
                  <c:v>71.69</c:v>
                </c:pt>
                <c:pt idx="11">
                  <c:v>69.729460761926802</c:v>
                </c:pt>
                <c:pt idx="12">
                  <c:v>74.7</c:v>
                </c:pt>
                <c:pt idx="13">
                  <c:v>71.400000000000006</c:v>
                </c:pt>
                <c:pt idx="14">
                  <c:v>73</c:v>
                </c:pt>
                <c:pt idx="15">
                  <c:v>74.554202446276093</c:v>
                </c:pt>
                <c:pt idx="16">
                  <c:v>85.544421288722205</c:v>
                </c:pt>
                <c:pt idx="17">
                  <c:v>87.274889168765696</c:v>
                </c:pt>
                <c:pt idx="18">
                  <c:v>88.498903165152001</c:v>
                </c:pt>
                <c:pt idx="19">
                  <c:v>89.430284857571195</c:v>
                </c:pt>
                <c:pt idx="20">
                  <c:v>90.344703670000001</c:v>
                </c:pt>
                <c:pt idx="21">
                  <c:v>91.268402100000003</c:v>
                </c:pt>
                <c:pt idx="22">
                  <c:v>92.728500370000006</c:v>
                </c:pt>
                <c:pt idx="23">
                  <c:v>93.525596620000002</c:v>
                </c:pt>
                <c:pt idx="24">
                  <c:v>94.693801879999995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23-41B2-B3AE-9B51F923E6E8}"/>
            </c:ext>
          </c:extLst>
        </c:ser>
        <c:ser>
          <c:idx val="2"/>
          <c:order val="2"/>
          <c:tx>
            <c:v>Nigeria</c:v>
          </c:tx>
          <c:spPr>
            <a:ln w="22225">
              <a:solidFill>
                <a:srgbClr val="2E8B57"/>
              </a:solidFill>
            </a:ln>
          </c:spPr>
          <c:marker>
            <c:symbol val="none"/>
          </c:marker>
          <c:cat>
            <c:numRef>
              <c:f>Dashboard!$AE$5:$AE$29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Dashboard!$AH$5:$AH$29</c:f>
              <c:numCache>
                <c:formatCode>0.0</c:formatCode>
                <c:ptCount val="25"/>
                <c:pt idx="0">
                  <c:v>6.4080807949410096E-2</c:v>
                </c:pt>
                <c:pt idx="1">
                  <c:v>8.9901370457273005E-2</c:v>
                </c:pt>
                <c:pt idx="2">
                  <c:v>0.32046197554232703</c:v>
                </c:pt>
                <c:pt idx="3">
                  <c:v>0.55857624486052104</c:v>
                </c:pt>
                <c:pt idx="4">
                  <c:v>1.2861376413452701</c:v>
                </c:pt>
                <c:pt idx="5">
                  <c:v>3.5491557179649198</c:v>
                </c:pt>
                <c:pt idx="6">
                  <c:v>5.5450360830053604</c:v>
                </c:pt>
                <c:pt idx="7">
                  <c:v>6.7699999809999998</c:v>
                </c:pt>
                <c:pt idx="8">
                  <c:v>8</c:v>
                </c:pt>
                <c:pt idx="9">
                  <c:v>9.3000001910000005</c:v>
                </c:pt>
                <c:pt idx="10">
                  <c:v>11.5</c:v>
                </c:pt>
                <c:pt idx="11">
                  <c:v>13.80000019</c:v>
                </c:pt>
                <c:pt idx="12">
                  <c:v>16.100000380000001</c:v>
                </c:pt>
                <c:pt idx="13">
                  <c:v>19.100000380000001</c:v>
                </c:pt>
                <c:pt idx="14">
                  <c:v>21</c:v>
                </c:pt>
                <c:pt idx="15">
                  <c:v>22.514200209999998</c:v>
                </c:pt>
                <c:pt idx="16">
                  <c:v>24.137500760000002</c:v>
                </c:pt>
                <c:pt idx="17">
                  <c:v>25.877899169999999</c:v>
                </c:pt>
                <c:pt idx="18">
                  <c:v>27.743700029999999</c:v>
                </c:pt>
                <c:pt idx="19">
                  <c:v>29.744100570000001</c:v>
                </c:pt>
                <c:pt idx="20">
                  <c:v>31.888799670000001</c:v>
                </c:pt>
                <c:pt idx="21">
                  <c:v>35.509799960000002</c:v>
                </c:pt>
                <c:pt idx="22">
                  <c:v>39.147201539999998</c:v>
                </c:pt>
                <c:pt idx="23">
                  <c:v>40.063999180000003</c:v>
                </c:pt>
                <c:pt idx="24">
                  <c:v>41.21139908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23-41B2-B3AE-9B51F923E6E8}"/>
            </c:ext>
          </c:extLst>
        </c:ser>
        <c:ser>
          <c:idx val="3"/>
          <c:order val="3"/>
          <c:tx>
            <c:v>Median of 25 economies</c:v>
          </c:tx>
          <c:spPr>
            <a:ln w="38100">
              <a:solidFill>
                <a:srgbClr val="1F4E79"/>
              </a:solidFill>
            </a:ln>
          </c:spPr>
          <c:marker>
            <c:symbol val="none"/>
          </c:marker>
          <c:cat>
            <c:numRef>
              <c:f>Dashboard!$AE$5:$AE$29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Dashboard!$AF$5:$AF$29</c:f>
              <c:numCache>
                <c:formatCode>0.0</c:formatCode>
                <c:ptCount val="25"/>
                <c:pt idx="0">
                  <c:v>7.2854287080600999</c:v>
                </c:pt>
                <c:pt idx="1">
                  <c:v>9.9006697073533996</c:v>
                </c:pt>
                <c:pt idx="2">
                  <c:v>16.145</c:v>
                </c:pt>
                <c:pt idx="3">
                  <c:v>19.03879305176515</c:v>
                </c:pt>
                <c:pt idx="4">
                  <c:v>25.801836137221002</c:v>
                </c:pt>
                <c:pt idx="5">
                  <c:v>35</c:v>
                </c:pt>
                <c:pt idx="6">
                  <c:v>37.99</c:v>
                </c:pt>
                <c:pt idx="7">
                  <c:v>40.79</c:v>
                </c:pt>
                <c:pt idx="8">
                  <c:v>44.53</c:v>
                </c:pt>
                <c:pt idx="9">
                  <c:v>48.83</c:v>
                </c:pt>
                <c:pt idx="10">
                  <c:v>53.68</c:v>
                </c:pt>
                <c:pt idx="11">
                  <c:v>58</c:v>
                </c:pt>
                <c:pt idx="12">
                  <c:v>62.309997271469101</c:v>
                </c:pt>
                <c:pt idx="13">
                  <c:v>62.849200000000003</c:v>
                </c:pt>
                <c:pt idx="14">
                  <c:v>66.5987360557248</c:v>
                </c:pt>
                <c:pt idx="15">
                  <c:v>69.616235801400407</c:v>
                </c:pt>
                <c:pt idx="16">
                  <c:v>73.300704096266898</c:v>
                </c:pt>
                <c:pt idx="17">
                  <c:v>76.008138533910497</c:v>
                </c:pt>
                <c:pt idx="18">
                  <c:v>80.864721872695398</c:v>
                </c:pt>
                <c:pt idx="19">
                  <c:v>82.642161867066804</c:v>
                </c:pt>
                <c:pt idx="20">
                  <c:v>84.994669779999995</c:v>
                </c:pt>
                <c:pt idx="21">
                  <c:v>86.095485749999995</c:v>
                </c:pt>
                <c:pt idx="22">
                  <c:v>86.941134790000007</c:v>
                </c:pt>
                <c:pt idx="23">
                  <c:v>89.228971659999999</c:v>
                </c:pt>
                <c:pt idx="24">
                  <c:v>89.667152279999996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23-41B2-B3AE-9B51F923E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443327"/>
        <c:axId val="1236420751"/>
      </c:lineChart>
      <c:catAx>
        <c:axId val="12394433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6420751"/>
        <c:crosses val="autoZero"/>
        <c:auto val="1"/>
        <c:lblAlgn val="ctr"/>
        <c:lblOffset val="100"/>
        <c:noMultiLvlLbl val="0"/>
      </c:catAx>
      <c:valAx>
        <c:axId val="1236420751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239443327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Real GDP growth (% per year)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Median of 25 economies</c:v>
          </c:tx>
          <c:spPr>
            <a:ln w="38100">
              <a:solidFill>
                <a:srgbClr val="1F4E79"/>
              </a:solidFill>
            </a:ln>
          </c:spPr>
          <c:marker>
            <c:symbol val="none"/>
          </c:marker>
          <c:cat>
            <c:numRef>
              <c:f>Dashboard!$Z$5:$Z$29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Dashboard!$AA$5:$AA$29</c:f>
              <c:numCache>
                <c:formatCode>0.0</c:formatCode>
                <c:ptCount val="25"/>
                <c:pt idx="0">
                  <c:v>4.5243807481090403</c:v>
                </c:pt>
                <c:pt idx="1">
                  <c:v>2.0064332983773299</c:v>
                </c:pt>
                <c:pt idx="2">
                  <c:v>2.3902040267562699</c:v>
                </c:pt>
                <c:pt idx="3">
                  <c:v>3.0747266182694699</c:v>
                </c:pt>
                <c:pt idx="4">
                  <c:v>4.2189414754751597</c:v>
                </c:pt>
                <c:pt idx="5">
                  <c:v>3.48354993710312</c:v>
                </c:pt>
                <c:pt idx="6">
                  <c:v>4.1343225146791598</c:v>
                </c:pt>
                <c:pt idx="7">
                  <c:v>3.98319384807056</c:v>
                </c:pt>
                <c:pt idx="8">
                  <c:v>3.0044045167956899</c:v>
                </c:pt>
                <c:pt idx="9">
                  <c:v>-2.5765002366652001</c:v>
                </c:pt>
                <c:pt idx="10">
                  <c:v>4.13645589222239</c:v>
                </c:pt>
                <c:pt idx="11">
                  <c:v>3.4440450529708899</c:v>
                </c:pt>
                <c:pt idx="12">
                  <c:v>2.22619979818487</c:v>
                </c:pt>
                <c:pt idx="13">
                  <c:v>2.1854660536338599</c:v>
                </c:pt>
                <c:pt idx="14">
                  <c:v>2.54342347675991</c:v>
                </c:pt>
                <c:pt idx="15">
                  <c:v>2.65269329541779</c:v>
                </c:pt>
                <c:pt idx="16">
                  <c:v>1.91159094214852</c:v>
                </c:pt>
                <c:pt idx="17">
                  <c:v>2.7815083467998698</c:v>
                </c:pt>
                <c:pt idx="18">
                  <c:v>2.7429634140224599</c:v>
                </c:pt>
                <c:pt idx="19">
                  <c:v>1.9611785084171101</c:v>
                </c:pt>
                <c:pt idx="20">
                  <c:v>-3.8679971419160801</c:v>
                </c:pt>
                <c:pt idx="21">
                  <c:v>6.15202247867526</c:v>
                </c:pt>
                <c:pt idx="22">
                  <c:v>4.3188294915713596</c:v>
                </c:pt>
                <c:pt idx="23">
                  <c:v>1.9530855219902501</c:v>
                </c:pt>
                <c:pt idx="24">
                  <c:v>2.0462660540170101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80-4EF5-BB87-58C0AE461ACE}"/>
            </c:ext>
          </c:extLst>
        </c:ser>
        <c:ser>
          <c:idx val="1"/>
          <c:order val="1"/>
          <c:tx>
            <c:v>China</c:v>
          </c:tx>
          <c:spPr>
            <a:ln w="22225">
              <a:solidFill>
                <a:srgbClr val="C0504D"/>
              </a:solidFill>
            </a:ln>
          </c:spPr>
          <c:marker>
            <c:symbol val="none"/>
          </c:marker>
          <c:cat>
            <c:numRef>
              <c:f>Dashboard!$Z$5:$Z$29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Dashboard!$AB$5:$AB$29</c:f>
              <c:numCache>
                <c:formatCode>0.0</c:formatCode>
                <c:ptCount val="25"/>
                <c:pt idx="0">
                  <c:v>8.5735732892610095</c:v>
                </c:pt>
                <c:pt idx="1">
                  <c:v>8.3240469534705603</c:v>
                </c:pt>
                <c:pt idx="2">
                  <c:v>9.2360487038386108</c:v>
                </c:pt>
                <c:pt idx="3">
                  <c:v>10.113811902524199</c:v>
                </c:pt>
                <c:pt idx="4">
                  <c:v>10.140429187220599</c:v>
                </c:pt>
                <c:pt idx="5">
                  <c:v>11.453513003064501</c:v>
                </c:pt>
                <c:pt idx="6">
                  <c:v>12.6752842281595</c:v>
                </c:pt>
                <c:pt idx="7">
                  <c:v>14.150771050610301</c:v>
                </c:pt>
                <c:pt idx="8">
                  <c:v>9.6687760816445394</c:v>
                </c:pt>
                <c:pt idx="9">
                  <c:v>9.40610014336416</c:v>
                </c:pt>
                <c:pt idx="10">
                  <c:v>10.591690388570401</c:v>
                </c:pt>
                <c:pt idx="11">
                  <c:v>9.4620524829818606</c:v>
                </c:pt>
                <c:pt idx="12">
                  <c:v>7.8578201481217</c:v>
                </c:pt>
                <c:pt idx="13">
                  <c:v>7.7784295475725704</c:v>
                </c:pt>
                <c:pt idx="14">
                  <c:v>7.4610073577816101</c:v>
                </c:pt>
                <c:pt idx="15">
                  <c:v>6.9816225556236704</c:v>
                </c:pt>
                <c:pt idx="16">
                  <c:v>6.7736886867727</c:v>
                </c:pt>
                <c:pt idx="17">
                  <c:v>6.8912391663619097</c:v>
                </c:pt>
                <c:pt idx="18">
                  <c:v>6.7578061423240001</c:v>
                </c:pt>
                <c:pt idx="19">
                  <c:v>6.0673780633367196</c:v>
                </c:pt>
                <c:pt idx="20">
                  <c:v>2.33950385203023</c:v>
                </c:pt>
                <c:pt idx="21">
                  <c:v>8.5703841498178104</c:v>
                </c:pt>
                <c:pt idx="22">
                  <c:v>3.1338543839406898</c:v>
                </c:pt>
                <c:pt idx="23">
                  <c:v>5.4160033449295497</c:v>
                </c:pt>
                <c:pt idx="24">
                  <c:v>4.9583037878809098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80-4EF5-BB87-58C0AE461ACE}"/>
            </c:ext>
          </c:extLst>
        </c:ser>
        <c:ser>
          <c:idx val="2"/>
          <c:order val="2"/>
          <c:tx>
            <c:v>United States</c:v>
          </c:tx>
          <c:spPr>
            <a:ln w="22225">
              <a:solidFill>
                <a:srgbClr val="A5A5A5"/>
              </a:solidFill>
            </a:ln>
          </c:spPr>
          <c:marker>
            <c:symbol val="none"/>
          </c:marker>
          <c:cat>
            <c:numRef>
              <c:f>Dashboard!$Z$5:$Z$29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Dashboard!$AC$5:$AC$29</c:f>
              <c:numCache>
                <c:formatCode>0.0</c:formatCode>
                <c:ptCount val="25"/>
                <c:pt idx="0">
                  <c:v>4.0775857599779899</c:v>
                </c:pt>
                <c:pt idx="1">
                  <c:v>0.95553833759984697</c:v>
                </c:pt>
                <c:pt idx="2">
                  <c:v>1.70044733078285</c:v>
                </c:pt>
                <c:pt idx="3">
                  <c:v>2.79560596378604</c:v>
                </c:pt>
                <c:pt idx="4">
                  <c:v>3.8477716926712699</c:v>
                </c:pt>
                <c:pt idx="5">
                  <c:v>3.48354993710312</c:v>
                </c:pt>
                <c:pt idx="6">
                  <c:v>2.78453963674239</c:v>
                </c:pt>
                <c:pt idx="7">
                  <c:v>2.0038583039495999</c:v>
                </c:pt>
                <c:pt idx="8">
                  <c:v>0.113587247501258</c:v>
                </c:pt>
                <c:pt idx="9">
                  <c:v>-2.5765002366652001</c:v>
                </c:pt>
                <c:pt idx="10">
                  <c:v>2.6951925867352502</c:v>
                </c:pt>
                <c:pt idx="11">
                  <c:v>1.5644068520541901</c:v>
                </c:pt>
                <c:pt idx="12">
                  <c:v>2.2891133900976701</c:v>
                </c:pt>
                <c:pt idx="13">
                  <c:v>2.1178300944347099</c:v>
                </c:pt>
                <c:pt idx="14">
                  <c:v>2.5238198175784601</c:v>
                </c:pt>
                <c:pt idx="15">
                  <c:v>2.9455504522733702</c:v>
                </c:pt>
                <c:pt idx="16">
                  <c:v>1.81945147909089</c:v>
                </c:pt>
                <c:pt idx="17">
                  <c:v>2.45762230126449</c:v>
                </c:pt>
                <c:pt idx="18">
                  <c:v>2.9665050670194302</c:v>
                </c:pt>
                <c:pt idx="19">
                  <c:v>2.5838253305222501</c:v>
                </c:pt>
                <c:pt idx="20">
                  <c:v>-2.0813759777960001</c:v>
                </c:pt>
                <c:pt idx="21">
                  <c:v>6.15202247867526</c:v>
                </c:pt>
                <c:pt idx="22">
                  <c:v>2.5242138507322198</c:v>
                </c:pt>
                <c:pt idx="23">
                  <c:v>2.9343632244015501</c:v>
                </c:pt>
                <c:pt idx="24">
                  <c:v>2.7931871536384101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80-4EF5-BB87-58C0AE461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454463"/>
        <c:axId val="1236418831"/>
      </c:lineChart>
      <c:catAx>
        <c:axId val="12394544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6418831"/>
        <c:crosses val="autoZero"/>
        <c:auto val="1"/>
        <c:lblAlgn val="ctr"/>
        <c:lblOffset val="100"/>
        <c:noMultiLvlLbl val="0"/>
      </c:catAx>
      <c:valAx>
        <c:axId val="1236418831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239454463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Life expectancy gain, 2000-2024 (years)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Dashboard!$X$4</c:f>
              <c:strCache>
                <c:ptCount val="1"/>
                <c:pt idx="0">
                  <c:v>Life expectancy gain (years)</c:v>
                </c:pt>
              </c:strCache>
            </c:strRef>
          </c:tx>
          <c:spPr>
            <a:solidFill>
              <a:srgbClr val="2E8B57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Dashboard!$W$5:$W$29</c:f>
              <c:strCache>
                <c:ptCount val="25"/>
                <c:pt idx="0">
                  <c:v>United States</c:v>
                </c:pt>
                <c:pt idx="1">
                  <c:v>Mexico</c:v>
                </c:pt>
                <c:pt idx="2">
                  <c:v>Germany</c:v>
                </c:pt>
                <c:pt idx="3">
                  <c:v>Canada</c:v>
                </c:pt>
                <c:pt idx="4">
                  <c:v>Japan</c:v>
                </c:pt>
                <c:pt idx="5">
                  <c:v>Argentina</c:v>
                </c:pt>
                <c:pt idx="6">
                  <c:v>United Kingdom</c:v>
                </c:pt>
                <c:pt idx="7">
                  <c:v>Australia</c:v>
                </c:pt>
                <c:pt idx="8">
                  <c:v>France</c:v>
                </c:pt>
                <c:pt idx="9">
                  <c:v>Netherlands</c:v>
                </c:pt>
                <c:pt idx="10">
                  <c:v>Italy</c:v>
                </c:pt>
                <c:pt idx="11">
                  <c:v>Egypt</c:v>
                </c:pt>
                <c:pt idx="12">
                  <c:v>Poland</c:v>
                </c:pt>
                <c:pt idx="13">
                  <c:v>Switzerland</c:v>
                </c:pt>
                <c:pt idx="14">
                  <c:v>Spain</c:v>
                </c:pt>
                <c:pt idx="15">
                  <c:v>Indonesia</c:v>
                </c:pt>
                <c:pt idx="16">
                  <c:v>Turkiye</c:v>
                </c:pt>
                <c:pt idx="17">
                  <c:v>China</c:v>
                </c:pt>
                <c:pt idx="18">
                  <c:v>Saudi Arabia</c:v>
                </c:pt>
                <c:pt idx="19">
                  <c:v>Brazil</c:v>
                </c:pt>
                <c:pt idx="20">
                  <c:v>Nigeria</c:v>
                </c:pt>
                <c:pt idx="21">
                  <c:v>South Korea</c:v>
                </c:pt>
                <c:pt idx="22">
                  <c:v>South Africa</c:v>
                </c:pt>
                <c:pt idx="23">
                  <c:v>Russia</c:v>
                </c:pt>
                <c:pt idx="24">
                  <c:v>India</c:v>
                </c:pt>
              </c:strCache>
            </c:strRef>
          </c:cat>
          <c:val>
            <c:numRef>
              <c:f>Dashboard!$X$5:$X$29</c:f>
              <c:numCache>
                <c:formatCode>0.0</c:formatCode>
                <c:ptCount val="25"/>
                <c:pt idx="0">
                  <c:v>2.2536585365852915</c:v>
                </c:pt>
                <c:pt idx="1">
                  <c:v>2.7019999999999982</c:v>
                </c:pt>
                <c:pt idx="2">
                  <c:v>2.8658536585365937</c:v>
                </c:pt>
                <c:pt idx="3">
                  <c:v>2.9412195121951044</c:v>
                </c:pt>
                <c:pt idx="4">
                  <c:v>2.9602439024390037</c:v>
                </c:pt>
                <c:pt idx="5">
                  <c:v>3.6330000000000098</c:v>
                </c:pt>
                <c:pt idx="6">
                  <c:v>3.6453902439023977</c:v>
                </c:pt>
                <c:pt idx="7">
                  <c:v>3.8170731707317032</c:v>
                </c:pt>
                <c:pt idx="8">
                  <c:v>3.9243902439024936</c:v>
                </c:pt>
                <c:pt idx="9">
                  <c:v>3.9780487804877964</c:v>
                </c:pt>
                <c:pt idx="10">
                  <c:v>4.1731707317073017</c:v>
                </c:pt>
                <c:pt idx="11">
                  <c:v>4.4740000000000038</c:v>
                </c:pt>
                <c:pt idx="12">
                  <c:v>4.6609756097561075</c:v>
                </c:pt>
                <c:pt idx="13">
                  <c:v>4.7268292682926045</c:v>
                </c:pt>
                <c:pt idx="14">
                  <c:v>4.9219512195121951</c:v>
                </c:pt>
                <c:pt idx="15">
                  <c:v>4.9959999999999951</c:v>
                </c:pt>
                <c:pt idx="16">
                  <c:v>5.4900000000000091</c:v>
                </c:pt>
                <c:pt idx="17">
                  <c:v>5.7289999999999992</c:v>
                </c:pt>
                <c:pt idx="18">
                  <c:v>6.375</c:v>
                </c:pt>
                <c:pt idx="19">
                  <c:v>6.438999999999993</c:v>
                </c:pt>
                <c:pt idx="20">
                  <c:v>7.4919999999999973</c:v>
                </c:pt>
                <c:pt idx="21">
                  <c:v>7.7195121951218937</c:v>
                </c:pt>
                <c:pt idx="22">
                  <c:v>7.9439999999999955</c:v>
                </c:pt>
                <c:pt idx="23">
                  <c:v>7.956829268292708</c:v>
                </c:pt>
                <c:pt idx="24">
                  <c:v>9.4859999999999971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4-42BB-B7C2-291441BE2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9452607"/>
        <c:axId val="1236424591"/>
      </c:barChart>
      <c:catAx>
        <c:axId val="1239452607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236424591"/>
        <c:crosses val="autoZero"/>
        <c:auto val="1"/>
        <c:lblAlgn val="ctr"/>
        <c:lblOffset val="100"/>
        <c:noMultiLvlLbl val="0"/>
      </c:catAx>
      <c:valAx>
        <c:axId val="1236424591"/>
        <c:scaling>
          <c:orientation val="minMax"/>
        </c:scaling>
        <c:delete val="0"/>
        <c:axPos val="b"/>
        <c:majorGridlines/>
        <c:numFmt formatCode="0.0" sourceLinked="1"/>
        <c:majorTickMark val="out"/>
        <c:minorTickMark val="none"/>
        <c:tickLblPos val="nextTo"/>
        <c:crossAx val="1239452607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Income per person, 2024 vs 2000 (multiple, PPP)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Dashboard!$U$4</c:f>
              <c:strCache>
                <c:ptCount val="1"/>
                <c:pt idx="0">
                  <c:v>Income multiple 2024 vs 2000</c:v>
                </c:pt>
              </c:strCache>
            </c:strRef>
          </c:tx>
          <c:spPr>
            <a:solidFill>
              <a:srgbClr val="1F4E7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Dashboard!$T$5:$T$29</c:f>
              <c:strCache>
                <c:ptCount val="25"/>
                <c:pt idx="0">
                  <c:v>Italy</c:v>
                </c:pt>
                <c:pt idx="1">
                  <c:v>Mexico</c:v>
                </c:pt>
                <c:pt idx="2">
                  <c:v>Saudi Arabia</c:v>
                </c:pt>
                <c:pt idx="3">
                  <c:v>Canada</c:v>
                </c:pt>
                <c:pt idx="4">
                  <c:v>France</c:v>
                </c:pt>
                <c:pt idx="5">
                  <c:v>Japan</c:v>
                </c:pt>
                <c:pt idx="6">
                  <c:v>Argentina</c:v>
                </c:pt>
                <c:pt idx="7">
                  <c:v>Spain</c:v>
                </c:pt>
                <c:pt idx="8">
                  <c:v>South Africa</c:v>
                </c:pt>
                <c:pt idx="9">
                  <c:v>United Kingdom</c:v>
                </c:pt>
                <c:pt idx="10">
                  <c:v>Switzerland</c:v>
                </c:pt>
                <c:pt idx="11">
                  <c:v>Germany</c:v>
                </c:pt>
                <c:pt idx="12">
                  <c:v>Netherlands</c:v>
                </c:pt>
                <c:pt idx="13">
                  <c:v>Australia</c:v>
                </c:pt>
                <c:pt idx="14">
                  <c:v>United States</c:v>
                </c:pt>
                <c:pt idx="15">
                  <c:v>Brazil</c:v>
                </c:pt>
                <c:pt idx="16">
                  <c:v>Nigeria</c:v>
                </c:pt>
                <c:pt idx="17">
                  <c:v>Egypt</c:v>
                </c:pt>
                <c:pt idx="18">
                  <c:v>Russia</c:v>
                </c:pt>
                <c:pt idx="19">
                  <c:v>South Korea</c:v>
                </c:pt>
                <c:pt idx="20">
                  <c:v>Indonesia</c:v>
                </c:pt>
                <c:pt idx="21">
                  <c:v>Poland</c:v>
                </c:pt>
                <c:pt idx="22">
                  <c:v>Turkiye</c:v>
                </c:pt>
                <c:pt idx="23">
                  <c:v>India</c:v>
                </c:pt>
                <c:pt idx="24">
                  <c:v>China</c:v>
                </c:pt>
              </c:strCache>
            </c:strRef>
          </c:cat>
          <c:val>
            <c:numRef>
              <c:f>Dashboard!$U$5:$U$29</c:f>
              <c:numCache>
                <c:formatCode>0.0"x"</c:formatCode>
                <c:ptCount val="25"/>
                <c:pt idx="0">
                  <c:v>1.05821758404797</c:v>
                </c:pt>
                <c:pt idx="1">
                  <c:v>1.0732692768164125</c:v>
                </c:pt>
                <c:pt idx="2">
                  <c:v>1.129232921005219</c:v>
                </c:pt>
                <c:pt idx="3">
                  <c:v>1.1887384245725081</c:v>
                </c:pt>
                <c:pt idx="4">
                  <c:v>1.1933011792518546</c:v>
                </c:pt>
                <c:pt idx="5">
                  <c:v>1.1950087936890372</c:v>
                </c:pt>
                <c:pt idx="6">
                  <c:v>1.2015397631053502</c:v>
                </c:pt>
                <c:pt idx="7">
                  <c:v>1.2131481551028351</c:v>
                </c:pt>
                <c:pt idx="8">
                  <c:v>1.2158320823030044</c:v>
                </c:pt>
                <c:pt idx="9">
                  <c:v>1.2189429592114764</c:v>
                </c:pt>
                <c:pt idx="10">
                  <c:v>1.2413493788753247</c:v>
                </c:pt>
                <c:pt idx="11">
                  <c:v>1.2542046218893872</c:v>
                </c:pt>
                <c:pt idx="12">
                  <c:v>1.2584414649138762</c:v>
                </c:pt>
                <c:pt idx="13">
                  <c:v>1.3372687332677538</c:v>
                </c:pt>
                <c:pt idx="14">
                  <c:v>1.3751884772093703</c:v>
                </c:pt>
                <c:pt idx="15">
                  <c:v>1.4032044501416545</c:v>
                </c:pt>
                <c:pt idx="16">
                  <c:v>1.6351058050635174</c:v>
                </c:pt>
                <c:pt idx="17">
                  <c:v>1.6829070365266696</c:v>
                </c:pt>
                <c:pt idx="18">
                  <c:v>2.0836455004414378</c:v>
                </c:pt>
                <c:pt idx="19">
                  <c:v>2.0856918380345992</c:v>
                </c:pt>
                <c:pt idx="20">
                  <c:v>2.3893337692727572</c:v>
                </c:pt>
                <c:pt idx="21">
                  <c:v>2.4319822000544611</c:v>
                </c:pt>
                <c:pt idx="22">
                  <c:v>2.4335127008870177</c:v>
                </c:pt>
                <c:pt idx="23">
                  <c:v>3.1278182068978282</c:v>
                </c:pt>
                <c:pt idx="24">
                  <c:v>5.8638112010414307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B-485F-B19E-2EB035D34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9441471"/>
        <c:axId val="1236426991"/>
      </c:barChart>
      <c:catAx>
        <c:axId val="123944147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236426991"/>
        <c:crosses val="autoZero"/>
        <c:auto val="1"/>
        <c:lblAlgn val="ctr"/>
        <c:lblOffset val="100"/>
        <c:noMultiLvlLbl val="0"/>
      </c:catAx>
      <c:valAx>
        <c:axId val="1236426991"/>
        <c:scaling>
          <c:orientation val="minMax"/>
        </c:scaling>
        <c:delete val="0"/>
        <c:axPos val="b"/>
        <c:majorGridlines/>
        <c:numFmt formatCode="0.0&quot;x&quot;" sourceLinked="1"/>
        <c:majorTickMark val="out"/>
        <c:minorTickMark val="none"/>
        <c:tickLblPos val="nextTo"/>
        <c:crossAx val="1239441471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17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31B066-C4B3-A25A-27AC-38B501D15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</xdr:row>
      <xdr:rowOff>0</xdr:rowOff>
    </xdr:from>
    <xdr:to>
      <xdr:col>18</xdr:col>
      <xdr:colOff>0</xdr:colOff>
      <xdr:row>16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D747D6F-22DF-8530-BD3A-B8BF797BA3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59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CE4BB60-F7BE-9DC9-A22E-E1414B0462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38C30A6-7928-7625-8605-CA7D905CFA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saveData="0" refreshedBy="Author" refreshedDate="46302.446328240738" createdVersion="3" refreshedVersion="8" minRefreshableVersion="3" recordCount="0" tupleCache="1" xr:uid="{57B13B3B-C44E-4CF2-9A72-6A3DB70196EC}">
  <cacheSource type="external" connectionId="9"/>
  <cacheFields count="3">
    <cacheField name="[Measures].[MeasuresLevel]" caption="MeasuresLevel" numFmtId="0" hierarchy="9">
      <sharedItems count="4">
        <s v="[Measures].[Change 2000-2024]" c="Change 2000-2024"/>
        <s v="[Measures].[Records]" c="Records"/>
        <s v="[Measures].[Value 2000]" c="Value 2000"/>
        <s v="[Measures].[Value 2024]" c="Value 2024"/>
      </sharedItems>
    </cacheField>
    <cacheField name="[Countries].[Country].[Country]" caption="Country" numFmtId="0" hierarchy="1" level="1">
      <sharedItems count="3">
        <s v="[Countries].[Country].&amp;[India]" c="India"/>
        <s v="[Countries].[Country].&amp;[United States]" c="United States"/>
        <s v="[Countries].[Country].&amp;[China]" c="China"/>
      </sharedItems>
    </cacheField>
    <cacheField name="[Indicators].[ShortName].[ShortName]" caption="ShortName" numFmtId="0" hierarchy="7" level="1">
      <sharedItems count="3">
        <s v="[Indicators].[ShortName].&amp;[Life expectancy]" c="Life expectancy"/>
        <s v="[Indicators].[ShortName].&amp;[Internet users]" c="Internet users"/>
        <s v="[Indicators].[ShortName].&amp;[Income per person]" c="Income per person"/>
      </sharedItems>
    </cacheField>
  </cacheFields>
  <cacheHierarchies count="24">
    <cacheHierarchy uniqueName="[Countries].[ISO3]" caption="ISO3" attribute="1" defaultMemberUniqueName="[Countries].[ISO3].[All]" allUniqueName="[Countries].[ISO3].[All]" dimensionUniqueName="[Countries]" displayFolder="" count="2" memberValueDatatype="130" unbalanced="0"/>
    <cacheHierarchy uniqueName="[Countries].[Country]" caption="Country" attribute="1" defaultMemberUniqueName="[Countries].[Country].[All]" allUniqueName="[Countries].[Country].[All]" dimensionUniqueName="[Countries]" displayFolder="" count="2" memberValueDatatype="130" unbalanced="0">
      <fieldsUsage count="2">
        <fieldUsage x="-1"/>
        <fieldUsage x="1"/>
      </fieldsUsage>
    </cacheHierarchy>
    <cacheHierarchy uniqueName="[Countries].[CountryOfficial]" caption="CountryOfficial" attribute="1" defaultMemberUniqueName="[Countries].[CountryOfficial].[All]" allUniqueName="[Countries].[CountryOfficial].[All]" dimensionUniqueName="[Countries]" displayFolder="" count="2" memberValueDatatype="130" unbalanced="0"/>
    <cacheHierarchy uniqueName="[Countries].[Region]" caption="Region" attribute="1" defaultMemberUniqueName="[Countries].[Region].[All]" allUniqueName="[Countries].[Region].[All]" dimensionUniqueName="[Countries]" displayFolder="" count="2" memberValueDatatype="130" unbalanced="0"/>
    <cacheHierarchy uniqueName="[Countries].[IncomeGroup]" caption="IncomeGroup" attribute="1" defaultMemberUniqueName="[Countries].[IncomeGroup].[All]" allUniqueName="[Countries].[IncomeGroup].[All]" dimensionUniqueName="[Countries]" displayFolder="" count="2" memberValueDatatype="130" unbalanced="0"/>
    <cacheHierarchy uniqueName="[Indicators].[IndicatorCode]" caption="IndicatorCode" attribute="1" defaultMemberUniqueName="[Indicators].[IndicatorCode].[All]" allUniqueName="[Indicators].[IndicatorCode].[All]" dimensionUniqueName="[Indicators]" displayFolder="" count="2" memberValueDatatype="130" unbalanced="0"/>
    <cacheHierarchy uniqueName="[Indicators].[Indicator]" caption="Indicator" attribute="1" defaultMemberUniqueName="[Indicators].[Indicator].[All]" allUniqueName="[Indicators].[Indicator].[All]" dimensionUniqueName="[Indicators]" displayFolder="" count="2" memberValueDatatype="130" unbalanced="0"/>
    <cacheHierarchy uniqueName="[Indicators].[ShortName]" caption="ShortName" attribute="1" defaultMemberUniqueName="[Indicators].[ShortName].[All]" allUniqueName="[Indicators].[ShortName].[All]" dimensionUniqueName="[Indicators]" displayFolder="" count="2" memberValueDatatype="130" unbalanced="0">
      <fieldsUsage count="2">
        <fieldUsage x="-1"/>
        <fieldUsage x="2"/>
      </fieldsUsage>
    </cacheHierarchy>
    <cacheHierarchy uniqueName="[Indicators].[Unit]" caption="Unit" attribute="1" defaultMemberUniqueName="[Indicators].[Unit].[All]" allUniqueName="[Indicators].[Unit].[All]" dimensionUniqueName="[Indicators]" displayFolder="" count="2" memberValueDatatype="130" unbalanced="0"/>
    <cacheHierarchy uniqueName="[Measures]" caption="Measures" attribute="1" keyAttribute="1" defaultMemberUniqueName="[Measures].[__No measures defined]" dimensionUniqueName="[Measures]" displayFolder="" measures="1" count="1" memberValueDatatype="130" unbalanced="0">
      <fieldsUsage count="1">
        <fieldUsage x="0"/>
      </fieldsUsage>
    </cacheHierarchy>
    <cacheHierarchy uniqueName="[WDI_Long].[ISO3]" caption="ISO3" attribute="1" defaultMemberUniqueName="[WDI_Long].[ISO3].[All]" allUniqueName="[WDI_Long].[ISO3].[All]" dimensionUniqueName="[WDI_Long]" displayFolder="" count="2" memberValueDatatype="130" unbalanced="0"/>
    <cacheHierarchy uniqueName="[WDI_Long].[IndicatorCode]" caption="IndicatorCode" attribute="1" defaultMemberUniqueName="[WDI_Long].[IndicatorCode].[All]" allUniqueName="[WDI_Long].[IndicatorCode].[All]" dimensionUniqueName="[WDI_Long]" displayFolder="" count="2" memberValueDatatype="130" unbalanced="0"/>
    <cacheHierarchy uniqueName="[WDI_Long].[Year]" caption="Year" attribute="1" defaultMemberUniqueName="[WDI_Long].[Year].[All]" allUniqueName="[WDI_Long].[Year].[All]" dimensionUniqueName="[WDI_Long]" displayFolder="" count="2" memberValueDatatype="20" unbalanced="0"/>
    <cacheHierarchy uniqueName="[WDI_Long].[Value]" caption="Value" attribute="1" defaultMemberUniqueName="[WDI_Long].[Value].[All]" allUniqueName="[WDI_Long].[Value].[All]" dimensionUniqueName="[WDI_Long]" displayFolder="" count="2" memberValueDatatype="5" unbalanced="0"/>
    <cacheHierarchy uniqueName="[Measures].[Change 2000-2024]" caption="Change 2000-2024" measure="1" displayFolder="" measureGroup="WDI_Long" count="0"/>
    <cacheHierarchy uniqueName="[Measures].[Value 2024]" caption="Value 2024" measure="1" displayFolder="" measureGroup="WDI_Long" count="0"/>
    <cacheHierarchy uniqueName="[Measures].[Records]" caption="Records" measure="1" displayFolder="" measureGroup="WDI_Long" count="0"/>
    <cacheHierarchy uniqueName="[Measures].[Median across countries]" caption="Median across countries" measure="1" displayFolder="" measureGroup="WDI_Long" count="0"/>
    <cacheHierarchy uniqueName="[Measures].[Value 2000]" caption="Value 2000" measure="1" displayFolder="" measureGroup="WDI_Long" count="0"/>
    <cacheHierarchy uniqueName="[Measures].[Avg Value]" caption="Avg Value" measure="1" displayFolder="" measureGroup="WDI_Long" count="0"/>
    <cacheHierarchy uniqueName="[Measures].[__XL_Count Indicators]" caption="__XL_Count Indicators" measure="1" displayFolder="" measureGroup="Indicators" count="0" hidden="1"/>
    <cacheHierarchy uniqueName="[Measures].[__XL_Count Countries]" caption="__XL_Count Countries" measure="1" displayFolder="" measureGroup="Countries" count="0" hidden="1"/>
    <cacheHierarchy uniqueName="[Measures].[__XL_Count WDI_Long]" caption="__XL_Count WDI_Long" measure="1" displayFolder="" measureGroup="WDI_Long" count="0" hidden="1"/>
    <cacheHierarchy uniqueName="[Measures].[__No measures defined]" caption="__No measures defined" measure="1" displayFolder="" count="0" hidden="1"/>
  </cacheHierarchies>
  <kpis count="0"/>
  <tupleCache>
    <entries count="4">
      <n v="2497" in="0">
        <tpls c="1">
          <tpl fld="0" item="1"/>
        </tpls>
      </n>
      <n v="9.4859999999999971" in="0">
        <tpls c="3">
          <tpl fld="1" item="0"/>
          <tpl fld="2" item="0"/>
          <tpl fld="0" item="0"/>
        </tpls>
      </n>
      <n v="43.079162637520099" in="0">
        <tpls c="3">
          <tpl fld="1" item="1"/>
          <tpl fld="2" item="1"/>
          <tpl fld="0" item="2"/>
        </tpls>
      </n>
      <n v="23841.476914181701" in="0">
        <tpls c="3">
          <tpl fld="1" item="2"/>
          <tpl fld="2" item="2"/>
          <tpl fld="0" item="3"/>
        </tpls>
      </n>
    </entries>
    <queryCache count="10">
      <query mdx="[Measures].[Change 2000-2024]">
        <tpls c="1">
          <tpl fld="0" item="0"/>
        </tpls>
      </query>
      <query mdx="[Measures].[Records]">
        <tpls c="1">
          <tpl fld="0" item="1"/>
        </tpls>
      </query>
      <query mdx="[Measures].[Value 2000]">
        <tpls c="1">
          <tpl fld="0" item="2"/>
        </tpls>
      </query>
      <query mdx="[Measures].[Value 2024]">
        <tpls c="1">
          <tpl fld="0" item="3"/>
        </tpls>
      </query>
      <query mdx="[Countries].[Country].&amp;[India]">
        <tpls c="1">
          <tpl fld="1" item="0"/>
        </tpls>
      </query>
      <query mdx="[Countries].[Country].&amp;[United States]">
        <tpls c="1">
          <tpl fld="1" item="1"/>
        </tpls>
      </query>
      <query mdx="[Countries].[Country].&amp;[China]">
        <tpls c="1">
          <tpl fld="1" item="2"/>
        </tpls>
      </query>
      <query mdx="[Indicators].[ShortName].&amp;[Life expectancy]">
        <tpls c="1">
          <tpl fld="2" item="0"/>
        </tpls>
      </query>
      <query mdx="[Indicators].[ShortName].&amp;[Internet users]">
        <tpls c="1">
          <tpl fld="2" item="1"/>
        </tpls>
      </query>
      <query mdx="[Indicators].[ShortName].&amp;[Income per person]">
        <tpls c="1">
          <tpl fld="2" item="2"/>
        </tpls>
      </query>
    </queryCache>
    <serverFormats count="1">
      <serverFormat format="0"/>
    </serverFormats>
  </tupleCache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hor" refreshedDate="46302.446329398146" createdVersion="5" refreshedVersion="8" minRefreshableVersion="3" recordCount="0" supportSubquery="1" supportAdvancedDrill="1" xr:uid="{5505C650-EC2A-48F5-B0DA-877C9B83B09D}">
  <cacheSource type="external" connectionId="9"/>
  <cacheFields count="5">
    <cacheField name="[Countries].[Country].[Country]" caption="Country" numFmtId="0" hierarchy="1" level="1">
      <sharedItems count="25">
        <s v="Argentina"/>
        <s v="Australia"/>
        <s v="Brazil"/>
        <s v="Canada"/>
        <s v="China"/>
        <s v="Egypt"/>
        <s v="France"/>
        <s v="Germany"/>
        <s v="India"/>
        <s v="Indonesia"/>
        <s v="Italy"/>
        <s v="Japan"/>
        <s v="Mexico"/>
        <s v="Netherlands"/>
        <s v="Nigeria"/>
        <s v="Poland"/>
        <s v="Russia"/>
        <s v="Saudi Arabia"/>
        <s v="South Africa"/>
        <s v="South Korea"/>
        <s v="Spain"/>
        <s v="Switzerland"/>
        <s v="Turkiye"/>
        <s v="United Kingdom"/>
        <s v="United States"/>
      </sharedItems>
    </cacheField>
    <cacheField name="[Indicators].[ShortName].[ShortName]" caption="ShortName" numFmtId="0" hierarchy="7" level="1">
      <sharedItems count="4">
        <s v="GDP growth"/>
        <s v="Income per person"/>
        <s v="Internet users"/>
        <s v="Life expectancy"/>
      </sharedItems>
    </cacheField>
    <cacheField name="[Measures].[Value 2000]" caption="Value 2000" numFmtId="0" hierarchy="17" level="32767"/>
    <cacheField name="[Measures].[Value 2024]" caption="Value 2024" numFmtId="0" hierarchy="14" level="32767"/>
    <cacheField name="[Measures].[Change 2000-2024]" caption="Change 2000-2024" numFmtId="0" hierarchy="13" level="32767"/>
  </cacheFields>
  <cacheHierarchies count="23">
    <cacheHierarchy uniqueName="[Countries].[ISO3]" caption="ISO3" attribute="1" defaultMemberUniqueName="[Countries].[ISO3].[All]" allUniqueName="[Countries].[ISO3].[All]" dimensionUniqueName="[Countries]" displayFolder="" count="0" memberValueDatatype="130" unbalanced="0"/>
    <cacheHierarchy uniqueName="[Countries].[Country]" caption="Country" attribute="1" defaultMemberUniqueName="[Countries].[Country].[All]" allUniqueName="[Countries].[Country].[All]" dimensionUniqueName="[Countries]" displayFolder="" count="2" memberValueDatatype="130" unbalanced="0">
      <fieldsUsage count="2">
        <fieldUsage x="-1"/>
        <fieldUsage x="0"/>
      </fieldsUsage>
    </cacheHierarchy>
    <cacheHierarchy uniqueName="[Countries].[CountryOfficial]" caption="CountryOfficial" attribute="1" defaultMemberUniqueName="[Countries].[CountryOfficial].[All]" allUniqueName="[Countries].[CountryOfficial].[All]" dimensionUniqueName="[Countries]" displayFolder="" count="0" memberValueDatatype="130" unbalanced="0"/>
    <cacheHierarchy uniqueName="[Countries].[Region]" caption="Region" attribute="1" defaultMemberUniqueName="[Countries].[Region].[All]" allUniqueName="[Countries].[Region].[All]" dimensionUniqueName="[Countries]" displayFolder="" count="0" memberValueDatatype="130" unbalanced="0"/>
    <cacheHierarchy uniqueName="[Countries].[IncomeGroup]" caption="IncomeGroup" attribute="1" defaultMemberUniqueName="[Countries].[IncomeGroup].[All]" allUniqueName="[Countries].[IncomeGroup].[All]" dimensionUniqueName="[Countries]" displayFolder="" count="0" memberValueDatatype="130" unbalanced="0"/>
    <cacheHierarchy uniqueName="[Indicators].[IndicatorCode]" caption="IndicatorCode" attribute="1" defaultMemberUniqueName="[Indicators].[IndicatorCode].[All]" allUniqueName="[Indicators].[IndicatorCode].[All]" dimensionUniqueName="[Indicators]" displayFolder="" count="0" memberValueDatatype="130" unbalanced="0"/>
    <cacheHierarchy uniqueName="[Indicators].[Indicator]" caption="Indicator" attribute="1" defaultMemberUniqueName="[Indicators].[Indicator].[All]" allUniqueName="[Indicators].[Indicator].[All]" dimensionUniqueName="[Indicators]" displayFolder="" count="0" memberValueDatatype="130" unbalanced="0"/>
    <cacheHierarchy uniqueName="[Indicators].[ShortName]" caption="ShortName" attribute="1" defaultMemberUniqueName="[Indicators].[ShortName].[All]" allUniqueName="[Indicators].[ShortName].[All]" dimensionUniqueName="[Indicators]" displayFolder="" count="2" memberValueDatatype="130" unbalanced="0">
      <fieldsUsage count="2">
        <fieldUsage x="-1"/>
        <fieldUsage x="1"/>
      </fieldsUsage>
    </cacheHierarchy>
    <cacheHierarchy uniqueName="[Indicators].[Unit]" caption="Unit" attribute="1" defaultMemberUniqueName="[Indicators].[Unit].[All]" allUniqueName="[Indicators].[Unit].[All]" dimensionUniqueName="[Indicators]" displayFolder="" count="0" memberValueDatatype="130" unbalanced="0"/>
    <cacheHierarchy uniqueName="[WDI_Long].[ISO3]" caption="ISO3" attribute="1" defaultMemberUniqueName="[WDI_Long].[ISO3].[All]" allUniqueName="[WDI_Long].[ISO3].[All]" dimensionUniqueName="[WDI_Long]" displayFolder="" count="0" memberValueDatatype="130" unbalanced="0"/>
    <cacheHierarchy uniqueName="[WDI_Long].[IndicatorCode]" caption="IndicatorCode" attribute="1" defaultMemberUniqueName="[WDI_Long].[IndicatorCode].[All]" allUniqueName="[WDI_Long].[IndicatorCode].[All]" dimensionUniqueName="[WDI_Long]" displayFolder="" count="0" memberValueDatatype="130" unbalanced="0"/>
    <cacheHierarchy uniqueName="[WDI_Long].[Year]" caption="Year" attribute="1" defaultMemberUniqueName="[WDI_Long].[Year].[All]" allUniqueName="[WDI_Long].[Year].[All]" dimensionUniqueName="[WDI_Long]" displayFolder="" count="0" memberValueDatatype="20" unbalanced="0"/>
    <cacheHierarchy uniqueName="[WDI_Long].[Value]" caption="Value" attribute="1" defaultMemberUniqueName="[WDI_Long].[Value].[All]" allUniqueName="[WDI_Long].[Value].[All]" dimensionUniqueName="[WDI_Long]" displayFolder="" count="0" memberValueDatatype="5" unbalanced="0"/>
    <cacheHierarchy uniqueName="[Measures].[Change 2000-2024]" caption="Change 2000-2024" measure="1" displayFolder="" measureGroup="WDI_Long" count="0" oneField="1">
      <fieldsUsage count="1">
        <fieldUsage x="4"/>
      </fieldsUsage>
    </cacheHierarchy>
    <cacheHierarchy uniqueName="[Measures].[Value 2024]" caption="Value 2024" measure="1" displayFolder="" measureGroup="WDI_Long" count="0" oneField="1">
      <fieldsUsage count="1">
        <fieldUsage x="3"/>
      </fieldsUsage>
    </cacheHierarchy>
    <cacheHierarchy uniqueName="[Measures].[Records]" caption="Records" measure="1" displayFolder="" measureGroup="WDI_Long" count="0"/>
    <cacheHierarchy uniqueName="[Measures].[Median across countries]" caption="Median across countries" measure="1" displayFolder="" measureGroup="WDI_Long" count="0"/>
    <cacheHierarchy uniqueName="[Measures].[Value 2000]" caption="Value 2000" measure="1" displayFolder="" measureGroup="WDI_Long" count="0" oneField="1">
      <fieldsUsage count="1">
        <fieldUsage x="2"/>
      </fieldsUsage>
    </cacheHierarchy>
    <cacheHierarchy uniqueName="[Measures].[Avg Value]" caption="Avg Value" measure="1" displayFolder="" measureGroup="WDI_Long" count="0"/>
    <cacheHierarchy uniqueName="[Measures].[__XL_Count Indicators]" caption="__XL_Count Indicators" measure="1" displayFolder="" measureGroup="Indicators" count="0" hidden="1"/>
    <cacheHierarchy uniqueName="[Measures].[__XL_Count Countries]" caption="__XL_Count Countries" measure="1" displayFolder="" measureGroup="Countries" count="0" hidden="1"/>
    <cacheHierarchy uniqueName="[Measures].[__XL_Count WDI_Long]" caption="__XL_Count WDI_Long" measure="1" displayFolder="" measureGroup="WDI_Long" count="0" hidden="1"/>
    <cacheHierarchy uniqueName="[Measures].[__No measures defined]" caption="__No measures defined" measure="1" displayFolder="" count="0" hidden="1"/>
  </cacheHierarchies>
  <kpis count="0"/>
  <dimensions count="4">
    <dimension name="Countries" uniqueName="[Countries]" caption="Countries"/>
    <dimension name="Indicators" uniqueName="[Indicators]" caption="Indicators"/>
    <dimension measure="1" name="Measures" uniqueName="[Measures]" caption="Measures"/>
    <dimension name="WDI_Long" uniqueName="[WDI_Long]" caption="WDI_Long"/>
  </dimensions>
  <measureGroups count="3">
    <measureGroup name="Countries" caption="Countries"/>
    <measureGroup name="Indicators" caption="Indicators"/>
    <measureGroup name="WDI_Long" caption="WDI_Long"/>
  </measureGroups>
  <maps count="5">
    <map measureGroup="0" dimension="0"/>
    <map measureGroup="1" dimension="1"/>
    <map measureGroup="2" dimension="0"/>
    <map measureGroup="2" dimension="1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F9BC76-7CBC-4004-B18D-DD024C755088}" name="ptChange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5" indent="0" outline="1" outlineData="1" multipleFieldFilters="0">
  <location ref="A3:M30" firstHeaderRow="1" firstDataRow="3" firstDataCol="1"/>
  <pivotFields count="5">
    <pivotField axis="axisRow" allDrilled="1" subtotalTop="0" showAll="0" dataSourceSort="1" defaultSubtotal="0" defaultAttributeDrillState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axis="axisCol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numFmtId="166" subtotalTop="0" showAll="0" defaultSubtotal="0"/>
    <pivotField dataField="1" numFmtId="166" subtotalTop="0" showAll="0" defaultSubtotal="0"/>
    <pivotField dataField="1" numFmtId="166" subtotalTop="0" showAll="0" defaultSubtotal="0"/>
  </pivotFields>
  <rowFields count="1">
    <field x="0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</rowItems>
  <colFields count="2">
    <field x="1"/>
    <field x="-2"/>
  </colFields>
  <colItems count="12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</colItems>
  <dataFields count="3">
    <dataField fld="2" subtotal="count" baseField="0" baseItem="0"/>
    <dataField fld="3" subtotal="count" baseField="0" baseItem="0"/>
    <dataField fld="4" subtotal="count" baseField="0" baseItem="0"/>
  </dataFields>
  <pivotHierarchies count="2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2">
    <colHierarchyUsage hierarchyUsage="7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5" xr16:uid="{B8B41075-0281-4D2A-BD8A-79B07920B115}" autoFormatId="16" applyNumberFormats="0" applyBorderFormats="0" applyFontFormats="1" applyPatternFormats="1" applyAlignmentFormats="0" applyWidthHeightFormats="0">
  <queryTableRefresh nextId="3">
    <queryTableFields count="2">
      <queryTableField id="1" name="Item" tableColumnId="3"/>
      <queryTableField id="2" name="Value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8" xr16:uid="{B933244D-6BFB-47B4-9C28-548F04B9DF97}" autoFormatId="16" applyNumberFormats="0" applyBorderFormats="0" applyFontFormats="1" applyPatternFormats="1" applyAlignmentFormats="0" applyWidthHeightFormats="0">
  <queryTableRefresh nextId="7">
    <queryTableFields count="6">
      <queryTableField id="1" name="ISO3" tableColumnId="7"/>
      <queryTableField id="2" name="Year" tableColumnId="8"/>
      <queryTableField id="3" name="Income per person" tableColumnId="9"/>
      <queryTableField id="4" name="GDP growth" tableColumnId="10"/>
      <queryTableField id="5" name="Life expectancy" tableColumnId="11"/>
      <queryTableField id="6" name="Internet users" tableColumnId="1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6" xr16:uid="{A6F0E155-82D9-429D-98F7-5934ACFC81CD}" autoFormatId="16" applyNumberFormats="0" applyBorderFormats="0" applyFontFormats="1" applyPatternFormats="1" applyAlignmentFormats="0" applyWidthHeightFormats="0">
  <queryTableRefresh nextId="5">
    <queryTableFields count="4">
      <queryTableField id="1" name="ISO3" tableColumnId="5"/>
      <queryTableField id="2" name="IndicatorCode" tableColumnId="6"/>
      <queryTableField id="3" name="Year" tableColumnId="7"/>
      <queryTableField id="4" name="Value" tableColumnId="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3" xr16:uid="{794F3C61-290E-4360-906F-B4729DD598A3}" autoFormatId="16" applyNumberFormats="0" applyBorderFormats="0" applyFontFormats="1" applyPatternFormats="1" applyAlignmentFormats="0" applyWidthHeightFormats="0">
  <queryTableRefresh nextId="5">
    <queryTableFields count="4">
      <queryTableField id="1" name="IndicatorCode" tableColumnId="5"/>
      <queryTableField id="2" name="Indicator" tableColumnId="6"/>
      <queryTableField id="3" name="ShortName" tableColumnId="7"/>
      <queryTableField id="4" name="Unit" tableColumnId="8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connectionId="1" xr16:uid="{9C3AE0EA-F583-49B1-892C-D6E3102A66B3}" autoFormatId="16" applyNumberFormats="0" applyBorderFormats="0" applyFontFormats="1" applyPatternFormats="1" applyAlignmentFormats="0" applyWidthHeightFormats="0">
  <queryTableRefresh nextId="6">
    <queryTableFields count="5">
      <queryTableField id="1" name="ISO3" tableColumnId="6"/>
      <queryTableField id="2" name="Country" tableColumnId="7"/>
      <queryTableField id="3" name="CountryOfficial" tableColumnId="8"/>
      <queryTableField id="4" name="Region" tableColumnId="9"/>
      <queryTableField id="5" name="IncomeGroup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65EB7E4-01AE-48C4-AD45-04C1B9802469}" name="SourceInfo" displayName="SourceInfo" ref="A3:B10" tableType="queryTable" totalsRowShown="0">
  <autoFilter ref="A3:B10" xr:uid="{565EB7E4-01AE-48C4-AD45-04C1B9802469}"/>
  <tableColumns count="2">
    <tableColumn id="3" xr3:uid="{0507217C-A67B-4CAB-BADF-454375E77042}" uniqueName="3" name="Item" queryTableFieldId="1" dataDxfId="13"/>
    <tableColumn id="4" xr3:uid="{3A6E4EF5-9B9E-4C97-A509-9B8FF916C855}" uniqueName="4" name="Value" queryTableFieldId="2" dataDxf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99A4ABF-FBF0-45B0-9ACA-6D58ABBD4FB0}" name="WDI_Wide" displayName="WDI_Wide" ref="A1:F626" tableType="queryTable" totalsRowShown="0">
  <autoFilter ref="A1:F626" xr:uid="{A99A4ABF-FBF0-45B0-9ACA-6D58ABBD4FB0}"/>
  <tableColumns count="6">
    <tableColumn id="7" xr3:uid="{3CB07D74-9777-4146-A200-3B953E7BFCE2}" uniqueName="7" name="ISO3" queryTableFieldId="1" dataDxfId="11"/>
    <tableColumn id="8" xr3:uid="{FA999F42-B458-45C4-8DB4-4D80C254C882}" uniqueName="8" name="Year" queryTableFieldId="2"/>
    <tableColumn id="9" xr3:uid="{4FFE1C4D-3D63-4535-8191-092D862CEE6C}" uniqueName="9" name="Income per person" queryTableFieldId="3"/>
    <tableColumn id="10" xr3:uid="{3C1B055F-7FD5-4508-AFA2-C1DA3557EC21}" uniqueName="10" name="GDP growth" queryTableFieldId="4"/>
    <tableColumn id="11" xr3:uid="{CCF4ABFB-39A9-403E-8C4A-F0549AC28587}" uniqueName="11" name="Life expectancy" queryTableFieldId="5"/>
    <tableColumn id="12" xr3:uid="{72E21FD4-19E1-495A-B0BD-88048198D7BF}" uniqueName="12" name="Internet users" queryTableFieldId="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F88C522-E33E-47FB-AAE2-120C08701745}" name="WDI_Long" displayName="WDI_Long" ref="A1:D2498" tableType="queryTable" totalsRowShown="0">
  <autoFilter ref="A1:D2498" xr:uid="{AF88C522-E33E-47FB-AAE2-120C08701745}"/>
  <tableColumns count="4">
    <tableColumn id="5" xr3:uid="{86DBC56C-BC8B-4679-84CB-4035A0D07698}" uniqueName="5" name="ISO3" queryTableFieldId="1"/>
    <tableColumn id="6" xr3:uid="{3F9F484D-1479-40E5-8677-1E8A0497872C}" uniqueName="6" name="IndicatorCode" queryTableFieldId="2"/>
    <tableColumn id="7" xr3:uid="{FAD6366C-2152-46AD-8915-75ADDC2BA779}" uniqueName="7" name="Year" queryTableFieldId="3"/>
    <tableColumn id="8" xr3:uid="{393D9AFA-BFE7-460C-B189-53CDC8E9F9D3}" uniqueName="8" name="Value" queryTableField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D0ADB0-6CAA-4926-82B0-ED4FF426810D}" name="Indicators" displayName="Indicators" ref="A1:D5" tableType="queryTable" totalsRowShown="0">
  <autoFilter ref="A1:D5" xr:uid="{31D0ADB0-6CAA-4926-82B0-ED4FF426810D}"/>
  <tableColumns count="4">
    <tableColumn id="5" xr3:uid="{40EA5859-48DD-4F49-B213-7DABE1DE64BC}" uniqueName="5" name="IndicatorCode" queryTableFieldId="1" dataDxfId="10"/>
    <tableColumn id="6" xr3:uid="{74C081EE-84FF-4E89-8E3D-229E1ACEE7F4}" uniqueName="6" name="Indicator" queryTableFieldId="2" dataDxfId="9"/>
    <tableColumn id="7" xr3:uid="{D39959E0-7D3D-4286-9AFB-52AB2C92E9BE}" uniqueName="7" name="ShortName" queryTableFieldId="3" dataDxfId="8"/>
    <tableColumn id="8" xr3:uid="{2E1B0A4D-DC27-40E6-AE23-76BEA0485E4F}" uniqueName="8" name="Unit" queryTableFieldId="4" dataDxfId="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87A303-9BD8-4FCB-9BC7-FC34C6ACDE51}" name="Countries" displayName="Countries" ref="G1:K26" tableType="queryTable" totalsRowShown="0">
  <autoFilter ref="G1:K26" xr:uid="{5087A303-9BD8-4FCB-9BC7-FC34C6ACDE51}"/>
  <tableColumns count="5">
    <tableColumn id="6" xr3:uid="{26D9360C-8B0C-44A1-87A2-EF3E02D5C737}" uniqueName="6" name="ISO3" queryTableFieldId="1" dataDxfId="6"/>
    <tableColumn id="7" xr3:uid="{D229AC95-56EF-4982-A95C-B585155C2CD9}" uniqueName="7" name="Country" queryTableFieldId="2" dataDxfId="5"/>
    <tableColumn id="8" xr3:uid="{58A62E39-80CB-4C99-946A-B2F20D59793C}" uniqueName="8" name="CountryOfficial" queryTableFieldId="3" dataDxfId="4"/>
    <tableColumn id="9" xr3:uid="{A7F0880D-E38D-4A45-B5BE-39B126C67A74}" uniqueName="9" name="Region" queryTableFieldId="4" dataDxfId="3"/>
    <tableColumn id="10" xr3:uid="{0769B439-2901-4A76-ABB0-74FBCDC85259}" uniqueName="10" name="IncomeGroup" queryTableFieldId="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342D-617B-4D5E-B15A-BB0D3EC3E52F}">
  <dimension ref="A1:B35"/>
  <sheetViews>
    <sheetView workbookViewId="0"/>
  </sheetViews>
  <sheetFormatPr defaultRowHeight="14.25" x14ac:dyDescent="0.45"/>
  <cols>
    <col min="1" max="1" width="26.59765625" customWidth="1"/>
    <col min="2" max="2" width="110.59765625" customWidth="1"/>
  </cols>
  <sheetData>
    <row r="1" spans="1:2" ht="23.25" x14ac:dyDescent="0.7">
      <c r="A1" s="23" t="s">
        <v>226</v>
      </c>
    </row>
    <row r="2" spans="1:2" x14ac:dyDescent="0.45">
      <c r="A2" s="25" t="s">
        <v>227</v>
      </c>
    </row>
    <row r="4" spans="1:2" x14ac:dyDescent="0.45">
      <c r="A4" s="5" t="s">
        <v>228</v>
      </c>
      <c r="B4" s="5"/>
    </row>
    <row r="5" spans="1:2" x14ac:dyDescent="0.45">
      <c r="A5" s="24" t="s">
        <v>229</v>
      </c>
      <c r="B5" s="27" t="s">
        <v>230</v>
      </c>
    </row>
    <row r="6" spans="1:2" x14ac:dyDescent="0.45">
      <c r="A6" s="24" t="s">
        <v>231</v>
      </c>
      <c r="B6" s="27" t="s">
        <v>232</v>
      </c>
    </row>
    <row r="7" spans="1:2" x14ac:dyDescent="0.45">
      <c r="A7" s="24" t="s">
        <v>233</v>
      </c>
      <c r="B7" s="27" t="s">
        <v>234</v>
      </c>
    </row>
    <row r="8" spans="1:2" x14ac:dyDescent="0.45">
      <c r="A8" s="24" t="s">
        <v>235</v>
      </c>
      <c r="B8" s="27" t="s">
        <v>236</v>
      </c>
    </row>
    <row r="9" spans="1:2" x14ac:dyDescent="0.45">
      <c r="A9" s="24" t="s">
        <v>237</v>
      </c>
      <c r="B9" s="27" t="s">
        <v>238</v>
      </c>
    </row>
    <row r="10" spans="1:2" x14ac:dyDescent="0.45">
      <c r="A10" s="24" t="s">
        <v>239</v>
      </c>
      <c r="B10" s="27" t="s">
        <v>240</v>
      </c>
    </row>
    <row r="11" spans="1:2" x14ac:dyDescent="0.45">
      <c r="A11" s="24" t="s">
        <v>241</v>
      </c>
      <c r="B11" s="27" t="s">
        <v>242</v>
      </c>
    </row>
    <row r="12" spans="1:2" x14ac:dyDescent="0.45">
      <c r="B12" s="27"/>
    </row>
    <row r="13" spans="1:2" x14ac:dyDescent="0.45">
      <c r="A13" s="5" t="s">
        <v>243</v>
      </c>
      <c r="B13" s="6"/>
    </row>
    <row r="14" spans="1:2" x14ac:dyDescent="0.45">
      <c r="A14" s="24" t="s">
        <v>6</v>
      </c>
      <c r="B14" s="27" t="s">
        <v>244</v>
      </c>
    </row>
    <row r="15" spans="1:2" x14ac:dyDescent="0.45">
      <c r="A15" s="24" t="s">
        <v>10</v>
      </c>
      <c r="B15" s="27" t="s">
        <v>245</v>
      </c>
    </row>
    <row r="16" spans="1:2" x14ac:dyDescent="0.45">
      <c r="A16" s="24" t="s">
        <v>14</v>
      </c>
      <c r="B16" s="27" t="s">
        <v>246</v>
      </c>
    </row>
    <row r="17" spans="1:2" x14ac:dyDescent="0.45">
      <c r="A17" s="24" t="s">
        <v>18</v>
      </c>
      <c r="B17" s="27" t="s">
        <v>247</v>
      </c>
    </row>
    <row r="18" spans="1:2" x14ac:dyDescent="0.45">
      <c r="B18" s="27"/>
    </row>
    <row r="19" spans="1:2" ht="28.5" x14ac:dyDescent="0.45">
      <c r="A19" s="24" t="s">
        <v>248</v>
      </c>
      <c r="B19" s="27" t="s">
        <v>249</v>
      </c>
    </row>
    <row r="20" spans="1:2" x14ac:dyDescent="0.45">
      <c r="B20" s="27"/>
    </row>
    <row r="21" spans="1:2" x14ac:dyDescent="0.45">
      <c r="A21" s="5" t="s">
        <v>250</v>
      </c>
      <c r="B21" s="6"/>
    </row>
    <row r="22" spans="1:2" x14ac:dyDescent="0.45">
      <c r="A22" s="26">
        <v>1</v>
      </c>
      <c r="B22" s="27" t="s">
        <v>251</v>
      </c>
    </row>
    <row r="23" spans="1:2" x14ac:dyDescent="0.45">
      <c r="A23" s="26">
        <v>2</v>
      </c>
      <c r="B23" s="27" t="s">
        <v>252</v>
      </c>
    </row>
    <row r="24" spans="1:2" x14ac:dyDescent="0.45">
      <c r="A24" s="26">
        <v>3</v>
      </c>
      <c r="B24" s="27" t="s">
        <v>253</v>
      </c>
    </row>
    <row r="25" spans="1:2" ht="28.5" x14ac:dyDescent="0.45">
      <c r="A25" s="26">
        <v>4</v>
      </c>
      <c r="B25" s="27" t="s">
        <v>254</v>
      </c>
    </row>
    <row r="26" spans="1:2" x14ac:dyDescent="0.45">
      <c r="B26" s="27"/>
    </row>
    <row r="27" spans="1:2" x14ac:dyDescent="0.45">
      <c r="A27" s="5" t="s">
        <v>255</v>
      </c>
      <c r="B27" s="6"/>
    </row>
    <row r="28" spans="1:2" x14ac:dyDescent="0.45">
      <c r="A28" s="26" t="s">
        <v>256</v>
      </c>
      <c r="B28" s="27" t="s">
        <v>257</v>
      </c>
    </row>
    <row r="29" spans="1:2" x14ac:dyDescent="0.45">
      <c r="A29" s="26" t="s">
        <v>256</v>
      </c>
      <c r="B29" s="27" t="s">
        <v>258</v>
      </c>
    </row>
    <row r="30" spans="1:2" x14ac:dyDescent="0.45">
      <c r="A30" s="26" t="s">
        <v>256</v>
      </c>
      <c r="B30" s="27" t="s">
        <v>259</v>
      </c>
    </row>
    <row r="31" spans="1:2" x14ac:dyDescent="0.45">
      <c r="A31" s="26" t="s">
        <v>256</v>
      </c>
      <c r="B31" s="27" t="s">
        <v>260</v>
      </c>
    </row>
    <row r="32" spans="1:2" x14ac:dyDescent="0.45">
      <c r="A32" s="26" t="s">
        <v>256</v>
      </c>
      <c r="B32" s="27" t="s">
        <v>261</v>
      </c>
    </row>
    <row r="33" spans="1:2" x14ac:dyDescent="0.45">
      <c r="A33" s="26" t="s">
        <v>256</v>
      </c>
      <c r="B33" s="27" t="s">
        <v>262</v>
      </c>
    </row>
    <row r="34" spans="1:2" x14ac:dyDescent="0.45">
      <c r="B34" s="27"/>
    </row>
    <row r="35" spans="1:2" x14ac:dyDescent="0.45">
      <c r="A35" s="24" t="s">
        <v>92</v>
      </c>
      <c r="B35" s="27" t="s">
        <v>263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22F3-E734-4E0F-82B3-BC99B6E71844}">
  <dimension ref="A1:AI29"/>
  <sheetViews>
    <sheetView zoomScaleNormal="100" workbookViewId="0"/>
  </sheetViews>
  <sheetFormatPr defaultRowHeight="14.25" x14ac:dyDescent="0.45"/>
  <sheetData>
    <row r="1" spans="1:35" ht="21" x14ac:dyDescent="0.65">
      <c r="A1" s="4" t="s">
        <v>177</v>
      </c>
    </row>
    <row r="3" spans="1:35" x14ac:dyDescent="0.45">
      <c r="T3" s="3" t="s">
        <v>178</v>
      </c>
      <c r="W3" s="3" t="s">
        <v>179</v>
      </c>
      <c r="Z3" s="3" t="s">
        <v>180</v>
      </c>
      <c r="AE3" s="3" t="s">
        <v>181</v>
      </c>
    </row>
    <row r="4" spans="1:35" ht="71.25" x14ac:dyDescent="0.45">
      <c r="T4" s="6" t="s">
        <v>21</v>
      </c>
      <c r="U4" s="6" t="str">
        <f>"Income multiple "&amp;EndYear&amp;" vs "&amp;StartYear</f>
        <v>Income multiple 2024 vs 2000</v>
      </c>
      <c r="W4" s="6" t="s">
        <v>21</v>
      </c>
      <c r="X4" s="6" t="s">
        <v>182</v>
      </c>
      <c r="Z4" s="6" t="str">
        <f>Trends!A3</f>
        <v>Year</v>
      </c>
      <c r="AA4" s="6" t="str">
        <f>Trends!B3</f>
        <v>Median GDP growth (%)</v>
      </c>
      <c r="AB4" s="6" t="str">
        <f>Trends!D3</f>
        <v>China GDP growth (%)</v>
      </c>
      <c r="AC4" s="6" t="str">
        <f>Trends!E3</f>
        <v>United States GDP growth (%)</v>
      </c>
      <c r="AE4" s="6" t="str">
        <f>Trends!A3</f>
        <v>Year</v>
      </c>
      <c r="AF4" s="6" t="str">
        <f>Trends!F3</f>
        <v>Median internet users (% of pop.)</v>
      </c>
      <c r="AG4" s="6" t="str">
        <f>Trends!H3</f>
        <v>India internet users (%)</v>
      </c>
      <c r="AH4" s="6" t="str">
        <f>Trends!I3</f>
        <v>Nigeria internet users (%)</v>
      </c>
      <c r="AI4" s="6" t="str">
        <f>Trends!J3</f>
        <v>United States internet users (%)</v>
      </c>
    </row>
    <row r="5" spans="1:35" x14ac:dyDescent="0.45">
      <c r="T5" t="str" cm="1">
        <f t="array" ref="T5:T29">_xlfn.SORTBY(Analysis!B5:B29,Analysis!F5:F29,1)</f>
        <v>Italy</v>
      </c>
      <c r="U5" s="1" cm="1">
        <f t="array" ref="U5:U29">_xlfn.SORTBY(Analysis!F5:F29,Analysis!F5:F29,1)</f>
        <v>1.05821758404797</v>
      </c>
      <c r="W5" t="str" cm="1">
        <f t="array" ref="W5:W29">_xlfn.SORTBY(Analysis!B5:B29,Analysis!K5:K29,1)</f>
        <v>United States</v>
      </c>
      <c r="X5" s="2" cm="1">
        <f t="array" ref="X5:X29">_xlfn.SORTBY(Analysis!K5:K29,Analysis!K5:K29,1)</f>
        <v>2.2536585365852915</v>
      </c>
      <c r="Z5" cm="1">
        <f t="array" ref="Z5:Z29">Trends!A4:A28</f>
        <v>2000</v>
      </c>
      <c r="AA5" s="2" cm="1">
        <f t="array" ref="AA5:AA29">Trends!B4:B28</f>
        <v>4.5243807481090403</v>
      </c>
      <c r="AB5" s="2" cm="1">
        <f t="array" ref="AB5:AB29">Trends!D4:D28</f>
        <v>8.5735732892610095</v>
      </c>
      <c r="AC5" s="2" cm="1">
        <f t="array" ref="AC5:AC29">Trends!E4:E28</f>
        <v>4.0775857599779899</v>
      </c>
      <c r="AE5" cm="1">
        <f t="array" ref="AE5:AE29">Trends!A4:A28</f>
        <v>2000</v>
      </c>
      <c r="AF5" s="2" cm="1">
        <f t="array" ref="AF5:AF29">Trends!F4:F28</f>
        <v>7.2854287080600999</v>
      </c>
      <c r="AG5" s="2" cm="1">
        <f t="array" ref="AG5:AG29">Trends!H4:H28</f>
        <v>0.52753244993094595</v>
      </c>
      <c r="AH5" s="2" cm="1">
        <f t="array" ref="AH5:AH29">Trends!I4:I28</f>
        <v>6.4080807949410096E-2</v>
      </c>
      <c r="AI5" s="2" cm="1">
        <f t="array" ref="AI5:AI29">Trends!J4:J28</f>
        <v>43.079162637520099</v>
      </c>
    </row>
    <row r="6" spans="1:35" x14ac:dyDescent="0.45">
      <c r="T6" t="str">
        <v>Mexico</v>
      </c>
      <c r="U6" s="1">
        <v>1.0732692768164125</v>
      </c>
      <c r="W6" t="str">
        <v>Mexico</v>
      </c>
      <c r="X6" s="2">
        <v>2.7019999999999982</v>
      </c>
      <c r="Z6">
        <v>2001</v>
      </c>
      <c r="AA6" s="2">
        <v>2.0064332983773299</v>
      </c>
      <c r="AB6" s="2">
        <v>8.3240469534705603</v>
      </c>
      <c r="AC6" s="2">
        <v>0.95553833759984697</v>
      </c>
      <c r="AE6">
        <v>2001</v>
      </c>
      <c r="AF6" s="2">
        <v>9.9006697073533996</v>
      </c>
      <c r="AG6" s="2">
        <v>0.66014637700992795</v>
      </c>
      <c r="AH6" s="2">
        <v>8.9901370457273005E-2</v>
      </c>
      <c r="AI6" s="2">
        <v>49.080831589695102</v>
      </c>
    </row>
    <row r="7" spans="1:35" x14ac:dyDescent="0.45">
      <c r="T7" t="str">
        <v>Saudi Arabia</v>
      </c>
      <c r="U7" s="1">
        <v>1.129232921005219</v>
      </c>
      <c r="W7" t="str">
        <v>Germany</v>
      </c>
      <c r="X7" s="2">
        <v>2.8658536585365937</v>
      </c>
      <c r="Z7">
        <v>2002</v>
      </c>
      <c r="AA7" s="2">
        <v>2.3902040267562699</v>
      </c>
      <c r="AB7" s="2">
        <v>9.2360487038386108</v>
      </c>
      <c r="AC7" s="2">
        <v>1.70044733078285</v>
      </c>
      <c r="AE7">
        <v>2002</v>
      </c>
      <c r="AF7" s="2">
        <v>16.145</v>
      </c>
      <c r="AG7" s="2">
        <v>1.5378755817508301</v>
      </c>
      <c r="AH7" s="2">
        <v>0.32046197554232703</v>
      </c>
      <c r="AI7" s="2">
        <v>58.785403883695203</v>
      </c>
    </row>
    <row r="8" spans="1:35" x14ac:dyDescent="0.45">
      <c r="T8" t="str">
        <v>Canada</v>
      </c>
      <c r="U8" s="1">
        <v>1.1887384245725081</v>
      </c>
      <c r="W8" t="str">
        <v>Canada</v>
      </c>
      <c r="X8" s="2">
        <v>2.9412195121951044</v>
      </c>
      <c r="Z8">
        <v>2003</v>
      </c>
      <c r="AA8" s="2">
        <v>3.0747266182694699</v>
      </c>
      <c r="AB8" s="2">
        <v>10.113811902524199</v>
      </c>
      <c r="AC8" s="2">
        <v>2.79560596378604</v>
      </c>
      <c r="AE8">
        <v>2003</v>
      </c>
      <c r="AF8" s="2">
        <v>19.03879305176515</v>
      </c>
      <c r="AG8" s="2">
        <v>1.6864899706362499</v>
      </c>
      <c r="AH8" s="2">
        <v>0.55857624486052104</v>
      </c>
      <c r="AI8" s="2">
        <v>61.6971171244207</v>
      </c>
    </row>
    <row r="9" spans="1:35" x14ac:dyDescent="0.45">
      <c r="T9" t="str">
        <v>France</v>
      </c>
      <c r="U9" s="1">
        <v>1.1933011792518546</v>
      </c>
      <c r="W9" t="str">
        <v>Japan</v>
      </c>
      <c r="X9" s="2">
        <v>2.9602439024390037</v>
      </c>
      <c r="Z9">
        <v>2004</v>
      </c>
      <c r="AA9" s="2">
        <v>4.2189414754751597</v>
      </c>
      <c r="AB9" s="2">
        <v>10.140429187220599</v>
      </c>
      <c r="AC9" s="2">
        <v>3.8477716926712699</v>
      </c>
      <c r="AE9">
        <v>2004</v>
      </c>
      <c r="AF9" s="2">
        <v>25.801836137221002</v>
      </c>
      <c r="AG9" s="2">
        <v>1.9761364919055899</v>
      </c>
      <c r="AH9" s="2">
        <v>1.2861376413452701</v>
      </c>
      <c r="AI9" s="2">
        <v>64.758256475989597</v>
      </c>
    </row>
    <row r="10" spans="1:35" x14ac:dyDescent="0.45">
      <c r="T10" t="str">
        <v>Japan</v>
      </c>
      <c r="U10" s="1">
        <v>1.1950087936890372</v>
      </c>
      <c r="W10" t="str">
        <v>Argentina</v>
      </c>
      <c r="X10" s="2">
        <v>3.6330000000000098</v>
      </c>
      <c r="Z10">
        <v>2005</v>
      </c>
      <c r="AA10" s="2">
        <v>3.48354993710312</v>
      </c>
      <c r="AB10" s="2">
        <v>11.453513003064501</v>
      </c>
      <c r="AC10" s="2">
        <v>3.48354993710312</v>
      </c>
      <c r="AE10">
        <v>2005</v>
      </c>
      <c r="AF10" s="2">
        <v>35</v>
      </c>
      <c r="AG10" s="2">
        <v>2.3880999090000001</v>
      </c>
      <c r="AH10" s="2">
        <v>3.5491557179649198</v>
      </c>
      <c r="AI10" s="2">
        <v>67.968101500000003</v>
      </c>
    </row>
    <row r="11" spans="1:35" x14ac:dyDescent="0.45">
      <c r="T11" t="str">
        <v>Argentina</v>
      </c>
      <c r="U11" s="1">
        <v>1.2015397631053502</v>
      </c>
      <c r="W11" t="str">
        <v>United Kingdom</v>
      </c>
      <c r="X11" s="2">
        <v>3.6453902439023977</v>
      </c>
      <c r="Z11">
        <v>2006</v>
      </c>
      <c r="AA11" s="2">
        <v>4.1343225146791598</v>
      </c>
      <c r="AB11" s="2">
        <v>12.6752842281595</v>
      </c>
      <c r="AC11" s="2">
        <v>2.78453963674239</v>
      </c>
      <c r="AE11">
        <v>2006</v>
      </c>
      <c r="AF11" s="2">
        <v>37.99</v>
      </c>
      <c r="AG11" s="2">
        <v>2.80549986534254</v>
      </c>
      <c r="AH11" s="2">
        <v>5.5450360830053604</v>
      </c>
      <c r="AI11" s="2">
        <v>68.931198120000005</v>
      </c>
    </row>
    <row r="12" spans="1:35" x14ac:dyDescent="0.45">
      <c r="T12" t="str">
        <v>Spain</v>
      </c>
      <c r="U12" s="1">
        <v>1.2131481551028351</v>
      </c>
      <c r="W12" t="str">
        <v>Australia</v>
      </c>
      <c r="X12" s="2">
        <v>3.8170731707317032</v>
      </c>
      <c r="Z12">
        <v>2007</v>
      </c>
      <c r="AA12" s="2">
        <v>3.98319384807056</v>
      </c>
      <c r="AB12" s="2">
        <v>14.150771050610301</v>
      </c>
      <c r="AC12" s="2">
        <v>2.0038583039495999</v>
      </c>
      <c r="AE12">
        <v>2007</v>
      </c>
      <c r="AF12" s="2">
        <v>40.79</v>
      </c>
      <c r="AG12" s="2">
        <v>3.95</v>
      </c>
      <c r="AH12" s="2">
        <v>6.7699999809999998</v>
      </c>
      <c r="AI12" s="2">
        <v>75</v>
      </c>
    </row>
    <row r="13" spans="1:35" x14ac:dyDescent="0.45">
      <c r="T13" t="str">
        <v>South Africa</v>
      </c>
      <c r="U13" s="1">
        <v>1.2158320823030044</v>
      </c>
      <c r="W13" t="str">
        <v>France</v>
      </c>
      <c r="X13" s="2">
        <v>3.9243902439024936</v>
      </c>
      <c r="Z13">
        <v>2008</v>
      </c>
      <c r="AA13" s="2">
        <v>3.0044045167956899</v>
      </c>
      <c r="AB13" s="2">
        <v>9.6687760816445394</v>
      </c>
      <c r="AC13" s="2">
        <v>0.113587247501258</v>
      </c>
      <c r="AE13">
        <v>2008</v>
      </c>
      <c r="AF13" s="2">
        <v>44.53</v>
      </c>
      <c r="AG13" s="2">
        <v>4.38</v>
      </c>
      <c r="AH13" s="2">
        <v>8</v>
      </c>
      <c r="AI13" s="2">
        <v>74</v>
      </c>
    </row>
    <row r="14" spans="1:35" x14ac:dyDescent="0.45">
      <c r="T14" t="str">
        <v>United Kingdom</v>
      </c>
      <c r="U14" s="1">
        <v>1.2189429592114764</v>
      </c>
      <c r="W14" t="str">
        <v>Netherlands</v>
      </c>
      <c r="X14" s="2">
        <v>3.9780487804877964</v>
      </c>
      <c r="Z14">
        <v>2009</v>
      </c>
      <c r="AA14" s="2">
        <v>-2.5765002366652001</v>
      </c>
      <c r="AB14" s="2">
        <v>9.40610014336416</v>
      </c>
      <c r="AC14" s="2">
        <v>-2.5765002366652001</v>
      </c>
      <c r="AE14">
        <v>2009</v>
      </c>
      <c r="AF14" s="2">
        <v>48.83</v>
      </c>
      <c r="AG14" s="2">
        <v>5.12</v>
      </c>
      <c r="AH14" s="2">
        <v>9.3000001910000005</v>
      </c>
      <c r="AI14" s="2">
        <v>71</v>
      </c>
    </row>
    <row r="15" spans="1:35" x14ac:dyDescent="0.45">
      <c r="T15" t="str">
        <v>Switzerland</v>
      </c>
      <c r="U15" s="1">
        <v>1.2413493788753247</v>
      </c>
      <c r="W15" t="str">
        <v>Italy</v>
      </c>
      <c r="X15" s="2">
        <v>4.1731707317073017</v>
      </c>
      <c r="Z15">
        <v>2010</v>
      </c>
      <c r="AA15" s="2">
        <v>4.13645589222239</v>
      </c>
      <c r="AB15" s="2">
        <v>10.591690388570401</v>
      </c>
      <c r="AC15" s="2">
        <v>2.6951925867352502</v>
      </c>
      <c r="AE15">
        <v>2010</v>
      </c>
      <c r="AF15" s="2">
        <v>53.68</v>
      </c>
      <c r="AG15" s="2">
        <v>7.5</v>
      </c>
      <c r="AH15" s="2">
        <v>11.5</v>
      </c>
      <c r="AI15" s="2">
        <v>71.69</v>
      </c>
    </row>
    <row r="16" spans="1:35" x14ac:dyDescent="0.45">
      <c r="T16" t="str">
        <v>Germany</v>
      </c>
      <c r="U16" s="1">
        <v>1.2542046218893872</v>
      </c>
      <c r="W16" t="str">
        <v>Egypt</v>
      </c>
      <c r="X16" s="2">
        <v>4.4740000000000038</v>
      </c>
      <c r="Z16">
        <v>2011</v>
      </c>
      <c r="AA16" s="2">
        <v>3.4440450529708899</v>
      </c>
      <c r="AB16" s="2">
        <v>9.4620524829818606</v>
      </c>
      <c r="AC16" s="2">
        <v>1.5644068520541901</v>
      </c>
      <c r="AE16">
        <v>2011</v>
      </c>
      <c r="AF16" s="2">
        <v>58</v>
      </c>
      <c r="AG16" s="2">
        <v>10.07</v>
      </c>
      <c r="AH16" s="2">
        <v>13.80000019</v>
      </c>
      <c r="AI16" s="2">
        <v>69.729460761926802</v>
      </c>
    </row>
    <row r="17" spans="20:35" x14ac:dyDescent="0.45">
      <c r="T17" t="str">
        <v>Netherlands</v>
      </c>
      <c r="U17" s="1">
        <v>1.2584414649138762</v>
      </c>
      <c r="W17" t="str">
        <v>Poland</v>
      </c>
      <c r="X17" s="2">
        <v>4.6609756097561075</v>
      </c>
      <c r="Z17">
        <v>2012</v>
      </c>
      <c r="AA17" s="2">
        <v>2.22619979818487</v>
      </c>
      <c r="AB17" s="2">
        <v>7.8578201481217</v>
      </c>
      <c r="AC17" s="2">
        <v>2.2891133900976701</v>
      </c>
      <c r="AE17">
        <v>2012</v>
      </c>
      <c r="AF17" s="2">
        <v>62.309997271469101</v>
      </c>
      <c r="AG17" s="2">
        <v>11.100000380000001</v>
      </c>
      <c r="AH17" s="2">
        <v>16.100000380000001</v>
      </c>
      <c r="AI17" s="2">
        <v>74.7</v>
      </c>
    </row>
    <row r="18" spans="20:35" x14ac:dyDescent="0.45">
      <c r="T18" t="str">
        <v>Australia</v>
      </c>
      <c r="U18" s="1">
        <v>1.3372687332677538</v>
      </c>
      <c r="W18" t="str">
        <v>Switzerland</v>
      </c>
      <c r="X18" s="2">
        <v>4.7268292682926045</v>
      </c>
      <c r="Z18">
        <v>2013</v>
      </c>
      <c r="AA18" s="2">
        <v>2.1854660536338599</v>
      </c>
      <c r="AB18" s="2">
        <v>7.7784295475725704</v>
      </c>
      <c r="AC18" s="2">
        <v>2.1178300944347099</v>
      </c>
      <c r="AE18">
        <v>2013</v>
      </c>
      <c r="AF18" s="2">
        <v>62.849200000000003</v>
      </c>
      <c r="AG18" s="2">
        <v>12.30000019</v>
      </c>
      <c r="AH18" s="2">
        <v>19.100000380000001</v>
      </c>
      <c r="AI18" s="2">
        <v>71.400000000000006</v>
      </c>
    </row>
    <row r="19" spans="20:35" x14ac:dyDescent="0.45">
      <c r="T19" t="str">
        <v>United States</v>
      </c>
      <c r="U19" s="1">
        <v>1.3751884772093703</v>
      </c>
      <c r="W19" t="str">
        <v>Spain</v>
      </c>
      <c r="X19" s="2">
        <v>4.9219512195121951</v>
      </c>
      <c r="Z19">
        <v>2014</v>
      </c>
      <c r="AA19" s="2">
        <v>2.54342347675991</v>
      </c>
      <c r="AB19" s="2">
        <v>7.4610073577816101</v>
      </c>
      <c r="AC19" s="2">
        <v>2.5238198175784601</v>
      </c>
      <c r="AE19">
        <v>2014</v>
      </c>
      <c r="AF19" s="2">
        <v>66.5987360557248</v>
      </c>
      <c r="AG19" s="2">
        <v>13.5</v>
      </c>
      <c r="AH19" s="2">
        <v>21</v>
      </c>
      <c r="AI19" s="2">
        <v>73</v>
      </c>
    </row>
    <row r="20" spans="20:35" x14ac:dyDescent="0.45">
      <c r="T20" t="str">
        <v>Brazil</v>
      </c>
      <c r="U20" s="1">
        <v>1.4032044501416545</v>
      </c>
      <c r="W20" t="str">
        <v>Indonesia</v>
      </c>
      <c r="X20" s="2">
        <v>4.9959999999999951</v>
      </c>
      <c r="Z20">
        <v>2015</v>
      </c>
      <c r="AA20" s="2">
        <v>2.65269329541779</v>
      </c>
      <c r="AB20" s="2">
        <v>6.9816225556236704</v>
      </c>
      <c r="AC20" s="2">
        <v>2.9455504522733702</v>
      </c>
      <c r="AE20">
        <v>2015</v>
      </c>
      <c r="AF20" s="2">
        <v>69.616235801400407</v>
      </c>
      <c r="AG20" s="2">
        <v>14.899999620000001</v>
      </c>
      <c r="AH20" s="2">
        <v>22.514200209999998</v>
      </c>
      <c r="AI20" s="2">
        <v>74.554202446276093</v>
      </c>
    </row>
    <row r="21" spans="20:35" x14ac:dyDescent="0.45">
      <c r="T21" t="str">
        <v>Nigeria</v>
      </c>
      <c r="U21" s="1">
        <v>1.6351058050635174</v>
      </c>
      <c r="W21" t="str">
        <v>Turkiye</v>
      </c>
      <c r="X21" s="2">
        <v>5.4900000000000091</v>
      </c>
      <c r="Z21">
        <v>2016</v>
      </c>
      <c r="AA21" s="2">
        <v>1.91159094214852</v>
      </c>
      <c r="AB21" s="2">
        <v>6.7736886867727</v>
      </c>
      <c r="AC21" s="2">
        <v>1.81945147909089</v>
      </c>
      <c r="AE21">
        <v>2016</v>
      </c>
      <c r="AF21" s="2">
        <v>73.300704096266898</v>
      </c>
      <c r="AG21" s="2">
        <v>16.5</v>
      </c>
      <c r="AH21" s="2">
        <v>24.137500760000002</v>
      </c>
      <c r="AI21" s="2">
        <v>85.544421288722205</v>
      </c>
    </row>
    <row r="22" spans="20:35" x14ac:dyDescent="0.45">
      <c r="T22" t="str">
        <v>Egypt</v>
      </c>
      <c r="U22" s="1">
        <v>1.6829070365266696</v>
      </c>
      <c r="W22" t="str">
        <v>China</v>
      </c>
      <c r="X22" s="2">
        <v>5.7289999999999992</v>
      </c>
      <c r="Z22">
        <v>2017</v>
      </c>
      <c r="AA22" s="2">
        <v>2.7815083467998698</v>
      </c>
      <c r="AB22" s="2">
        <v>6.8912391663619097</v>
      </c>
      <c r="AC22" s="2">
        <v>2.45762230126449</v>
      </c>
      <c r="AE22">
        <v>2017</v>
      </c>
      <c r="AF22" s="2">
        <v>76.008138533910497</v>
      </c>
      <c r="AG22" s="2">
        <v>18.200000760000002</v>
      </c>
      <c r="AH22" s="2">
        <v>25.877899169999999</v>
      </c>
      <c r="AI22" s="2">
        <v>87.274889168765696</v>
      </c>
    </row>
    <row r="23" spans="20:35" x14ac:dyDescent="0.45">
      <c r="T23" t="str">
        <v>Russia</v>
      </c>
      <c r="U23" s="1">
        <v>2.0836455004414378</v>
      </c>
      <c r="W23" t="str">
        <v>Saudi Arabia</v>
      </c>
      <c r="X23" s="2">
        <v>6.375</v>
      </c>
      <c r="Z23">
        <v>2018</v>
      </c>
      <c r="AA23" s="2">
        <v>2.7429634140224599</v>
      </c>
      <c r="AB23" s="2">
        <v>6.7578061423240001</v>
      </c>
      <c r="AC23" s="2">
        <v>2.9665050670194302</v>
      </c>
      <c r="AE23">
        <v>2018</v>
      </c>
      <c r="AF23" s="2">
        <v>80.864721872695398</v>
      </c>
      <c r="AG23" s="2">
        <v>20.081300037938401</v>
      </c>
      <c r="AH23" s="2">
        <v>27.743700029999999</v>
      </c>
      <c r="AI23" s="2">
        <v>88.498903165152001</v>
      </c>
    </row>
    <row r="24" spans="20:35" x14ac:dyDescent="0.45">
      <c r="T24" t="str">
        <v>South Korea</v>
      </c>
      <c r="U24" s="1">
        <v>2.0856918380345992</v>
      </c>
      <c r="W24" t="str">
        <v>Brazil</v>
      </c>
      <c r="X24" s="2">
        <v>6.438999999999993</v>
      </c>
      <c r="Z24">
        <v>2019</v>
      </c>
      <c r="AA24" s="2">
        <v>1.9611785084171101</v>
      </c>
      <c r="AB24" s="2">
        <v>6.0673780633367196</v>
      </c>
      <c r="AC24" s="2">
        <v>2.5838253305222501</v>
      </c>
      <c r="AE24">
        <v>2019</v>
      </c>
      <c r="AF24" s="2">
        <v>82.642161867066804</v>
      </c>
      <c r="AG24" s="2">
        <v>29.523500439999999</v>
      </c>
      <c r="AH24" s="2">
        <v>29.744100570000001</v>
      </c>
      <c r="AI24" s="2">
        <v>89.430284857571195</v>
      </c>
    </row>
    <row r="25" spans="20:35" x14ac:dyDescent="0.45">
      <c r="T25" t="str">
        <v>Indonesia</v>
      </c>
      <c r="U25" s="1">
        <v>2.3893337692727572</v>
      </c>
      <c r="W25" t="str">
        <v>Nigeria</v>
      </c>
      <c r="X25" s="2">
        <v>7.4919999999999973</v>
      </c>
      <c r="Z25">
        <v>2020</v>
      </c>
      <c r="AA25" s="2">
        <v>-3.8679971419160801</v>
      </c>
      <c r="AB25" s="2">
        <v>2.33950385203023</v>
      </c>
      <c r="AC25" s="2">
        <v>-2.0813759777960001</v>
      </c>
      <c r="AE25">
        <v>2020</v>
      </c>
      <c r="AF25" s="2">
        <v>84.994669779999995</v>
      </c>
      <c r="AG25" s="2">
        <v>43.405443130000002</v>
      </c>
      <c r="AH25" s="2">
        <v>31.888799670000001</v>
      </c>
      <c r="AI25" s="2">
        <v>90.344703670000001</v>
      </c>
    </row>
    <row r="26" spans="20:35" x14ac:dyDescent="0.45">
      <c r="T26" t="str">
        <v>Poland</v>
      </c>
      <c r="U26" s="1">
        <v>2.4319822000544611</v>
      </c>
      <c r="W26" t="str">
        <v>South Korea</v>
      </c>
      <c r="X26" s="2">
        <v>7.7195121951218937</v>
      </c>
      <c r="Z26">
        <v>2021</v>
      </c>
      <c r="AA26" s="2">
        <v>6.15202247867526</v>
      </c>
      <c r="AB26" s="2">
        <v>8.5703841498178104</v>
      </c>
      <c r="AC26" s="2">
        <v>6.15202247867526</v>
      </c>
      <c r="AE26">
        <v>2021</v>
      </c>
      <c r="AF26" s="2">
        <v>86.095485749999995</v>
      </c>
      <c r="AG26" s="2">
        <v>49.258098599999997</v>
      </c>
      <c r="AH26" s="2">
        <v>35.509799960000002</v>
      </c>
      <c r="AI26" s="2">
        <v>91.268402100000003</v>
      </c>
    </row>
    <row r="27" spans="20:35" x14ac:dyDescent="0.45">
      <c r="T27" t="str">
        <v>Turkiye</v>
      </c>
      <c r="U27" s="1">
        <v>2.4335127008870177</v>
      </c>
      <c r="W27" t="str">
        <v>South Africa</v>
      </c>
      <c r="X27" s="2">
        <v>7.9439999999999955</v>
      </c>
      <c r="Z27">
        <v>2022</v>
      </c>
      <c r="AA27" s="2">
        <v>4.3188294915713596</v>
      </c>
      <c r="AB27" s="2">
        <v>3.1338543839406898</v>
      </c>
      <c r="AC27" s="2">
        <v>2.5242138507322198</v>
      </c>
      <c r="AE27">
        <v>2022</v>
      </c>
      <c r="AF27" s="2">
        <v>86.941134790000007</v>
      </c>
      <c r="AG27" s="2">
        <v>55.9</v>
      </c>
      <c r="AH27" s="2">
        <v>39.147201539999998</v>
      </c>
      <c r="AI27" s="2">
        <v>92.728500370000006</v>
      </c>
    </row>
    <row r="28" spans="20:35" x14ac:dyDescent="0.45">
      <c r="T28" t="str">
        <v>India</v>
      </c>
      <c r="U28" s="1">
        <v>3.1278182068978282</v>
      </c>
      <c r="W28" t="str">
        <v>Russia</v>
      </c>
      <c r="X28" s="2">
        <v>7.956829268292708</v>
      </c>
      <c r="Z28">
        <v>2023</v>
      </c>
      <c r="AA28" s="2">
        <v>1.9530855219902501</v>
      </c>
      <c r="AB28" s="2">
        <v>5.4160033449295497</v>
      </c>
      <c r="AC28" s="2">
        <v>2.9343632244015501</v>
      </c>
      <c r="AE28">
        <v>2023</v>
      </c>
      <c r="AF28" s="2">
        <v>89.228971659999999</v>
      </c>
      <c r="AG28" s="2">
        <v>60.252300259999998</v>
      </c>
      <c r="AH28" s="2">
        <v>40.063999180000003</v>
      </c>
      <c r="AI28" s="2">
        <v>93.525596620000002</v>
      </c>
    </row>
    <row r="29" spans="20:35" x14ac:dyDescent="0.45">
      <c r="T29" t="str">
        <v>China</v>
      </c>
      <c r="U29" s="1">
        <v>5.8638112010414307</v>
      </c>
      <c r="W29" t="str">
        <v>India</v>
      </c>
      <c r="X29" s="2">
        <v>9.4859999999999971</v>
      </c>
      <c r="Z29">
        <v>2024</v>
      </c>
      <c r="AA29" s="2">
        <v>2.0462660540170101</v>
      </c>
      <c r="AB29" s="2">
        <v>4.9583037878809098</v>
      </c>
      <c r="AC29" s="2">
        <v>2.7931871536384101</v>
      </c>
      <c r="AE29">
        <v>2024</v>
      </c>
      <c r="AF29" s="2">
        <v>89.667152279999996</v>
      </c>
      <c r="AG29" s="2">
        <v>64.943496699999997</v>
      </c>
      <c r="AH29" s="2">
        <v>41.21139908</v>
      </c>
      <c r="AI29" s="2">
        <v>94.693801879999995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6101-91BC-4D9D-83FF-85ABFF606981}">
  <dimension ref="A1:D48"/>
  <sheetViews>
    <sheetView workbookViewId="0"/>
  </sheetViews>
  <sheetFormatPr defaultRowHeight="14.25" x14ac:dyDescent="0.45"/>
  <cols>
    <col min="1" max="1" width="52.59765625" customWidth="1"/>
    <col min="2" max="4" width="14.59765625" customWidth="1"/>
  </cols>
  <sheetData>
    <row r="1" spans="1:4" ht="21" x14ac:dyDescent="0.65">
      <c r="A1" s="4" t="s">
        <v>120</v>
      </c>
    </row>
    <row r="2" spans="1:4" x14ac:dyDescent="0.45">
      <c r="A2" t="str">
        <f>"Period: "&amp;StartYear&amp;"-"&amp;EndYear&amp;" | Source: World Bank WDI, last updated "&amp;INDEX(SourceInfo[Value],MATCH("WDI last updated",SourceInfo[Item],0))</f>
        <v>Period: 2000-2024 | Source: World Bank WDI, last updated 2026-07-13</v>
      </c>
    </row>
    <row r="3" spans="1:4" x14ac:dyDescent="0.45">
      <c r="A3" s="5" t="s">
        <v>121</v>
      </c>
      <c r="B3" s="5" t="s">
        <v>90</v>
      </c>
      <c r="C3" s="5" t="s">
        <v>3</v>
      </c>
      <c r="D3" s="5" t="s">
        <v>122</v>
      </c>
    </row>
    <row r="4" spans="1:4" x14ac:dyDescent="0.45">
      <c r="A4" s="7" t="s">
        <v>123</v>
      </c>
      <c r="B4" s="7"/>
      <c r="C4" s="7"/>
      <c r="D4" s="7"/>
    </row>
    <row r="5" spans="1:4" x14ac:dyDescent="0.45">
      <c r="A5" t="s">
        <v>124</v>
      </c>
      <c r="B5" s="8" t="str">
        <f>INDEX(Analysis!$B$5:$B$29,MATCH(MAX(Analysis!$F$5:$F$29),Analysis!$F$5:$F$29,0))</f>
        <v>China</v>
      </c>
      <c r="D5">
        <v>2</v>
      </c>
    </row>
    <row r="6" spans="1:4" x14ac:dyDescent="0.45">
      <c r="A6" t="s">
        <v>125</v>
      </c>
      <c r="B6" s="9">
        <f>MAX(Analysis!$F$5:$F$29)</f>
        <v>5.8638112010414307</v>
      </c>
      <c r="C6" t="s">
        <v>126</v>
      </c>
      <c r="D6" t="s">
        <v>127</v>
      </c>
    </row>
    <row r="7" spans="1:4" x14ac:dyDescent="0.45">
      <c r="A7" t="s">
        <v>128</v>
      </c>
      <c r="B7" s="10">
        <f>_xlfn.XLOOKUP("CHN",Analysis!$A$5:$A$29,Analysis!$D$5:$D$29)</f>
        <v>4065.8670780442899</v>
      </c>
      <c r="C7" t="s">
        <v>129</v>
      </c>
      <c r="D7">
        <v>2</v>
      </c>
    </row>
    <row r="8" spans="1:4" x14ac:dyDescent="0.45">
      <c r="A8" t="s">
        <v>130</v>
      </c>
      <c r="B8" s="10">
        <f>_xlfn.XLOOKUP("CHN",Analysis!$A$5:$A$29,Analysis!$E$5:$E$29)</f>
        <v>23841.476914181701</v>
      </c>
      <c r="C8" t="s">
        <v>129</v>
      </c>
      <c r="D8">
        <v>2</v>
      </c>
    </row>
    <row r="9" spans="1:4" x14ac:dyDescent="0.45">
      <c r="A9" t="s">
        <v>131</v>
      </c>
      <c r="B9" s="9">
        <f>_xlfn.XLOOKUP("IND",Analysis!$A$5:$A$29,Analysis!$F$5:$F$29)</f>
        <v>3.1278182068978282</v>
      </c>
      <c r="C9" t="s">
        <v>126</v>
      </c>
      <c r="D9">
        <v>2</v>
      </c>
    </row>
    <row r="10" spans="1:4" x14ac:dyDescent="0.45">
      <c r="A10" t="s">
        <v>132</v>
      </c>
      <c r="B10" s="9">
        <f>MEDIAN(Analysis!$F$5:$F$29)</f>
        <v>1.2584414649138762</v>
      </c>
      <c r="C10" t="s">
        <v>126</v>
      </c>
      <c r="D10">
        <v>2</v>
      </c>
    </row>
    <row r="11" spans="1:4" x14ac:dyDescent="0.45">
      <c r="A11" t="s">
        <v>133</v>
      </c>
      <c r="B11" s="9" cm="1">
        <f t="array" ref="B11">MEDIAN(_xlfn._xlws.FILTER(Analysis!$F$5:$F$29,Analysis!$C$5:$C$29="High income"))</f>
        <v>1.2413493788753247</v>
      </c>
      <c r="C11" t="s">
        <v>126</v>
      </c>
      <c r="D11">
        <v>2</v>
      </c>
    </row>
    <row r="12" spans="1:4" x14ac:dyDescent="0.45">
      <c r="A12" t="s">
        <v>134</v>
      </c>
      <c r="B12" s="11">
        <f>COUNTIF(Analysis!$F$5:$F$29,"&gt;=2")</f>
        <v>7</v>
      </c>
      <c r="C12" t="s">
        <v>135</v>
      </c>
      <c r="D12">
        <v>2</v>
      </c>
    </row>
    <row r="13" spans="1:4" x14ac:dyDescent="0.45">
      <c r="A13" t="s">
        <v>136</v>
      </c>
      <c r="B13" s="8" t="str">
        <f>INDEX(Analysis!$B$5:$B$29,MATCH(MIN(Analysis!$F$5:$F$29),Analysis!$F$5:$F$29,0))</f>
        <v>Italy</v>
      </c>
    </row>
    <row r="14" spans="1:4" x14ac:dyDescent="0.45">
      <c r="A14" t="s">
        <v>125</v>
      </c>
      <c r="B14" s="9">
        <f>MIN(Analysis!$F$5:$F$29)</f>
        <v>1.05821758404797</v>
      </c>
      <c r="C14" t="s">
        <v>126</v>
      </c>
      <c r="D14">
        <v>2</v>
      </c>
    </row>
    <row r="15" spans="1:4" x14ac:dyDescent="0.45">
      <c r="A15" s="7" t="s">
        <v>137</v>
      </c>
      <c r="B15" s="12"/>
      <c r="C15" s="7"/>
      <c r="D15" s="7"/>
    </row>
    <row r="16" spans="1:4" x14ac:dyDescent="0.45">
      <c r="A16" t="s">
        <v>138</v>
      </c>
      <c r="B16" s="8" t="str">
        <f>INDEX(Analysis!$B$5:$B$29,MATCH(MAX(Analysis!$D$5:$D$29),Analysis!$D$5:$D$29,0))</f>
        <v>Switzerland</v>
      </c>
      <c r="D16">
        <v>3</v>
      </c>
    </row>
    <row r="17" spans="1:4" x14ac:dyDescent="0.45">
      <c r="A17" t="s">
        <v>139</v>
      </c>
      <c r="B17" s="8" t="str">
        <f>INDEX(Analysis!$B$5:$B$29,MATCH(MIN(Analysis!$D$5:$D$29),Analysis!$D$5:$D$29,0))</f>
        <v>India</v>
      </c>
      <c r="D17">
        <v>3</v>
      </c>
    </row>
    <row r="18" spans="1:4" x14ac:dyDescent="0.45">
      <c r="A18" t="s">
        <v>140</v>
      </c>
      <c r="B18" s="9">
        <f>Trends!M4</f>
        <v>22.86550789807902</v>
      </c>
      <c r="C18" t="s">
        <v>126</v>
      </c>
      <c r="D18" t="s">
        <v>141</v>
      </c>
    </row>
    <row r="19" spans="1:4" x14ac:dyDescent="0.45">
      <c r="A19" t="s">
        <v>142</v>
      </c>
      <c r="B19" s="8" t="str">
        <f>INDEX(Analysis!$B$5:$B$29,MATCH(MAX(Analysis!$E$5:$E$29),Analysis!$E$5:$E$29,0))</f>
        <v>Switzerland</v>
      </c>
      <c r="D19">
        <v>3</v>
      </c>
    </row>
    <row r="20" spans="1:4" x14ac:dyDescent="0.45">
      <c r="A20" t="s">
        <v>143</v>
      </c>
      <c r="B20" s="8" t="str">
        <f>INDEX(Analysis!$B$5:$B$29,MATCH(MIN(Analysis!$E$5:$E$29),Analysis!$E$5:$E$29,0))</f>
        <v>Nigeria</v>
      </c>
      <c r="D20">
        <v>3</v>
      </c>
    </row>
    <row r="21" spans="1:4" x14ac:dyDescent="0.45">
      <c r="A21" t="s">
        <v>144</v>
      </c>
      <c r="B21" s="9">
        <f>Trends!M28</f>
        <v>10.688973885826217</v>
      </c>
      <c r="C21" t="s">
        <v>126</v>
      </c>
      <c r="D21" t="s">
        <v>141</v>
      </c>
    </row>
    <row r="22" spans="1:4" x14ac:dyDescent="0.45">
      <c r="A22" t="s">
        <v>145</v>
      </c>
      <c r="B22" s="10">
        <f>Trends!L4</f>
        <v>26404.158857574501</v>
      </c>
      <c r="C22" t="s">
        <v>129</v>
      </c>
      <c r="D22">
        <v>3</v>
      </c>
    </row>
    <row r="23" spans="1:4" x14ac:dyDescent="0.45">
      <c r="A23" t="s">
        <v>146</v>
      </c>
      <c r="B23" s="10">
        <f>Trends!L28</f>
        <v>47479.844854566698</v>
      </c>
      <c r="C23" t="s">
        <v>129</v>
      </c>
      <c r="D23">
        <v>3</v>
      </c>
    </row>
    <row r="24" spans="1:4" x14ac:dyDescent="0.45">
      <c r="A24" s="7" t="s">
        <v>147</v>
      </c>
      <c r="B24" s="12"/>
      <c r="C24" s="7"/>
      <c r="D24" s="7"/>
    </row>
    <row r="25" spans="1:4" x14ac:dyDescent="0.45">
      <c r="A25" t="s">
        <v>148</v>
      </c>
      <c r="B25" s="11">
        <f>INDEX(Trends!C4:C28,MATCH(2009,Trends!A4:A28,0))</f>
        <v>17</v>
      </c>
      <c r="C25" t="s">
        <v>135</v>
      </c>
      <c r="D25">
        <v>4</v>
      </c>
    </row>
    <row r="26" spans="1:4" x14ac:dyDescent="0.45">
      <c r="A26" t="s">
        <v>149</v>
      </c>
      <c r="B26" s="13">
        <f>INDEX(Trends!B4:B28,MATCH(2009,Trends!A4:A28,0))</f>
        <v>-2.5765002366652001</v>
      </c>
      <c r="C26" t="s">
        <v>150</v>
      </c>
      <c r="D26">
        <v>4</v>
      </c>
    </row>
    <row r="27" spans="1:4" x14ac:dyDescent="0.45">
      <c r="A27" t="s">
        <v>151</v>
      </c>
      <c r="B27" s="11">
        <f>INDEX(Trends!C4:C28,MATCH(2020,Trends!A4:A28,0))</f>
        <v>22</v>
      </c>
      <c r="C27" t="s">
        <v>135</v>
      </c>
      <c r="D27" t="s">
        <v>152</v>
      </c>
    </row>
    <row r="28" spans="1:4" x14ac:dyDescent="0.45">
      <c r="A28" t="s">
        <v>153</v>
      </c>
      <c r="B28" s="13">
        <f>INDEX(Trends!B4:B28,MATCH(2020,Trends!A4:A28,0))</f>
        <v>-3.8679971419160801</v>
      </c>
      <c r="C28" t="s">
        <v>150</v>
      </c>
      <c r="D28">
        <v>4</v>
      </c>
    </row>
    <row r="29" spans="1:4" x14ac:dyDescent="0.45">
      <c r="A29" t="s">
        <v>154</v>
      </c>
      <c r="B29" s="13">
        <f>INDEX(Trends!B4:B28,MATCH(2021,Trends!A4:A28,0))</f>
        <v>6.15202247867526</v>
      </c>
      <c r="C29" t="s">
        <v>150</v>
      </c>
      <c r="D29">
        <v>4</v>
      </c>
    </row>
    <row r="30" spans="1:4" x14ac:dyDescent="0.45">
      <c r="A30" t="s">
        <v>155</v>
      </c>
      <c r="B30" s="13">
        <f>AVERAGE(Trends!B5:B11)</f>
        <v>3.3273388169615812</v>
      </c>
      <c r="C30" t="s">
        <v>150</v>
      </c>
      <c r="D30">
        <v>4</v>
      </c>
    </row>
    <row r="31" spans="1:4" x14ac:dyDescent="0.45">
      <c r="A31" t="s">
        <v>156</v>
      </c>
      <c r="B31" s="13">
        <f>AVERAGE(Trends!B26:B28)</f>
        <v>2.7727270225262064</v>
      </c>
      <c r="C31" t="s">
        <v>150</v>
      </c>
      <c r="D31">
        <v>4</v>
      </c>
    </row>
    <row r="32" spans="1:4" x14ac:dyDescent="0.45">
      <c r="A32" s="7" t="s">
        <v>157</v>
      </c>
      <c r="B32" s="12"/>
      <c r="C32" s="7"/>
      <c r="D32" s="7"/>
    </row>
    <row r="33" spans="1:4" x14ac:dyDescent="0.45">
      <c r="A33" t="s">
        <v>158</v>
      </c>
      <c r="B33" s="13">
        <f>Trends!K4</f>
        <v>73.91</v>
      </c>
      <c r="C33" t="s">
        <v>159</v>
      </c>
      <c r="D33">
        <v>5</v>
      </c>
    </row>
    <row r="34" spans="1:4" x14ac:dyDescent="0.45">
      <c r="A34" t="s">
        <v>160</v>
      </c>
      <c r="B34" s="13">
        <f>Trends!K28</f>
        <v>78.890243902438996</v>
      </c>
      <c r="C34" t="s">
        <v>159</v>
      </c>
      <c r="D34">
        <v>5</v>
      </c>
    </row>
    <row r="35" spans="1:4" x14ac:dyDescent="0.45">
      <c r="A35" t="s">
        <v>161</v>
      </c>
      <c r="B35" s="13">
        <f>MEDIAN(Analysis!$K$5:$K$29)</f>
        <v>4.6609756097561075</v>
      </c>
      <c r="C35" t="s">
        <v>159</v>
      </c>
      <c r="D35" t="s">
        <v>162</v>
      </c>
    </row>
    <row r="36" spans="1:4" x14ac:dyDescent="0.45">
      <c r="A36" t="s">
        <v>163</v>
      </c>
      <c r="B36" s="11">
        <f>COUNTIF(Analysis!$K$5:$K$29,"&gt;0")</f>
        <v>25</v>
      </c>
      <c r="C36" t="s">
        <v>135</v>
      </c>
      <c r="D36">
        <v>5</v>
      </c>
    </row>
    <row r="37" spans="1:4" x14ac:dyDescent="0.45">
      <c r="A37" t="s">
        <v>164</v>
      </c>
      <c r="B37" s="8" t="str">
        <f>INDEX(Analysis!$B$5:$B$29,MATCH(MAX(Analysis!$K$5:$K$29),Analysis!$K$5:$K$29,0))</f>
        <v>India</v>
      </c>
      <c r="D37">
        <v>5</v>
      </c>
    </row>
    <row r="38" spans="1:4" x14ac:dyDescent="0.45">
      <c r="A38" t="s">
        <v>165</v>
      </c>
      <c r="B38" s="13">
        <f>MAX(Analysis!$K$5:$K$29)</f>
        <v>9.4859999999999971</v>
      </c>
      <c r="C38" t="s">
        <v>159</v>
      </c>
      <c r="D38">
        <v>5</v>
      </c>
    </row>
    <row r="39" spans="1:4" x14ac:dyDescent="0.45">
      <c r="A39" t="s">
        <v>166</v>
      </c>
      <c r="B39" s="8" t="str">
        <f>INDEX(Analysis!$B$5:$B$29,MATCH(MIN(Analysis!$J$5:$J$29),Analysis!$J$5:$J$29,0))</f>
        <v>Nigeria</v>
      </c>
      <c r="D39">
        <v>5</v>
      </c>
    </row>
    <row r="40" spans="1:4" x14ac:dyDescent="0.45">
      <c r="A40" t="s">
        <v>167</v>
      </c>
      <c r="B40" s="13">
        <f>MIN(Analysis!$J$5:$J$29)</f>
        <v>54.634999999999998</v>
      </c>
      <c r="C40" t="s">
        <v>159</v>
      </c>
      <c r="D40">
        <v>5</v>
      </c>
    </row>
    <row r="41" spans="1:4" x14ac:dyDescent="0.45">
      <c r="A41" s="7" t="s">
        <v>168</v>
      </c>
      <c r="B41" s="12"/>
      <c r="C41" s="7"/>
      <c r="D41" s="7"/>
    </row>
    <row r="42" spans="1:4" x14ac:dyDescent="0.45">
      <c r="A42" t="s">
        <v>169</v>
      </c>
      <c r="B42" s="13">
        <f>Trends!F4</f>
        <v>7.2854287080600999</v>
      </c>
      <c r="C42" t="s">
        <v>170</v>
      </c>
      <c r="D42" t="s">
        <v>171</v>
      </c>
    </row>
    <row r="43" spans="1:4" x14ac:dyDescent="0.45">
      <c r="A43" t="s">
        <v>172</v>
      </c>
      <c r="B43" s="13">
        <f>Trends!F28</f>
        <v>89.667152279999996</v>
      </c>
      <c r="C43" t="s">
        <v>170</v>
      </c>
      <c r="D43" t="s">
        <v>171</v>
      </c>
    </row>
    <row r="44" spans="1:4" x14ac:dyDescent="0.45">
      <c r="A44" t="s">
        <v>173</v>
      </c>
      <c r="B44" s="11">
        <f>COUNTIF(Analysis!$L$5:$L$29,"&gt;=80")</f>
        <v>0</v>
      </c>
      <c r="C44" t="s">
        <v>135</v>
      </c>
      <c r="D44">
        <v>6</v>
      </c>
    </row>
    <row r="45" spans="1:4" x14ac:dyDescent="0.45">
      <c r="A45" t="s">
        <v>174</v>
      </c>
      <c r="B45" s="11">
        <f>COUNTIF(Analysis!$M$5:$M$29,"&gt;=80")</f>
        <v>20</v>
      </c>
      <c r="C45" t="s">
        <v>135</v>
      </c>
      <c r="D45">
        <v>6</v>
      </c>
    </row>
    <row r="46" spans="1:4" x14ac:dyDescent="0.45">
      <c r="A46" t="s">
        <v>175</v>
      </c>
      <c r="B46" s="8" t="str">
        <f>INDEX(Analysis!$B$5:$B$29,MATCH(MIN(Analysis!$M$5:$M$29),Analysis!$M$5:$M$29,0))</f>
        <v>Nigeria</v>
      </c>
      <c r="D46">
        <v>6</v>
      </c>
    </row>
    <row r="47" spans="1:4" x14ac:dyDescent="0.45">
      <c r="A47" t="s">
        <v>167</v>
      </c>
      <c r="B47" s="13">
        <f>MIN(Analysis!$M$5:$M$29)</f>
        <v>41.21139908</v>
      </c>
      <c r="C47" t="s">
        <v>170</v>
      </c>
      <c r="D47">
        <v>6</v>
      </c>
    </row>
    <row r="48" spans="1:4" x14ac:dyDescent="0.45">
      <c r="A48" t="s">
        <v>176</v>
      </c>
      <c r="B48" s="13">
        <f>_xlfn.XLOOKUP("IND",Analysis!$A$5:$A$29,Analysis!$M$5:$M$29)</f>
        <v>64.943496699999997</v>
      </c>
      <c r="C48" t="s">
        <v>170</v>
      </c>
      <c r="D48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FA06-CC80-4887-854D-A09465BF5873}">
  <dimension ref="A1:N2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25" x14ac:dyDescent="0.45"/>
  <cols>
    <col min="2" max="3" width="19.59765625" customWidth="1"/>
    <col min="4" max="14" width="13.59765625" customWidth="1"/>
  </cols>
  <sheetData>
    <row r="1" spans="1:14" ht="21" x14ac:dyDescent="0.65">
      <c r="A1" s="4" t="s">
        <v>104</v>
      </c>
    </row>
    <row r="2" spans="1:14" x14ac:dyDescent="0.45">
      <c r="A2" t="s">
        <v>105</v>
      </c>
      <c r="B2" s="15">
        <v>2000</v>
      </c>
      <c r="C2" t="s">
        <v>106</v>
      </c>
      <c r="D2" s="15">
        <v>2024</v>
      </c>
    </row>
    <row r="4" spans="1:14" ht="48" customHeight="1" x14ac:dyDescent="0.45">
      <c r="A4" s="6" t="str">
        <f>"ISO3"</f>
        <v>ISO3</v>
      </c>
      <c r="B4" s="6" t="str">
        <f>"Country"</f>
        <v>Country</v>
      </c>
      <c r="C4" s="6" t="str">
        <f>"Income group"</f>
        <v>Income group</v>
      </c>
      <c r="D4" s="6" t="str">
        <f>"Income per person "&amp;StartYear&amp;" (PPP $)"</f>
        <v>Income per person 2000 (PPP $)</v>
      </c>
      <c r="E4" s="6" t="str">
        <f>"Income per person "&amp;EndYear&amp;" (PPP $)"</f>
        <v>Income per person 2024 (PPP $)</v>
      </c>
      <c r="F4" s="6" t="str">
        <f>"Income multiple "&amp;EndYear&amp;" vs "&amp;StartYear</f>
        <v>Income multiple 2024 vs 2000</v>
      </c>
      <c r="G4" s="6" t="str">
        <f>"Income per person growth, % per year (CAGR)"</f>
        <v>Income per person growth, % per year (CAGR)</v>
      </c>
      <c r="H4" s="6" t="str">
        <f>"Avg GDP growth "&amp;StartYear+1&amp;"-"&amp;EndYear&amp;" (% per year)"</f>
        <v>Avg GDP growth 2001-2024 (% per year)</v>
      </c>
      <c r="I4" s="6" t="str">
        <f>"Life expectancy "&amp;StartYear&amp;" (years)"</f>
        <v>Life expectancy 2000 (years)</v>
      </c>
      <c r="J4" s="6" t="str">
        <f>"Life expectancy "&amp;EndYear&amp;" (years)"</f>
        <v>Life expectancy 2024 (years)</v>
      </c>
      <c r="K4" s="6" t="str">
        <f>"Life expectancy gain (years)"</f>
        <v>Life expectancy gain (years)</v>
      </c>
      <c r="L4" s="6" t="str">
        <f>"Internet users "&amp;StartYear&amp;" (% of pop.)"</f>
        <v>Internet users 2000 (% of pop.)</v>
      </c>
      <c r="M4" s="6" t="str">
        <f>"Internet users "&amp;EndYear&amp;" (% of pop.)"</f>
        <v>Internet users 2024 (% of pop.)</v>
      </c>
      <c r="N4" s="6" t="str">
        <f>"Internet change (pct. points)"</f>
        <v>Internet change (pct. points)</v>
      </c>
    </row>
    <row r="5" spans="1:14" x14ac:dyDescent="0.45">
      <c r="A5" t="str">
        <f>INDEX(Countries[ISO3],1)</f>
        <v>ARG</v>
      </c>
      <c r="B5" t="str">
        <f>_xlfn.XLOOKUP($A5,Countries[ISO3],Countries[Country])</f>
        <v>Argentina</v>
      </c>
      <c r="C5" t="str">
        <f>_xlfn.XLOOKUP($A5,Countries[ISO3],Countries[IncomeGroup])</f>
        <v>Upper middle income</v>
      </c>
      <c r="D5" s="14">
        <f>SUMIFS(WDI_Wide[Income per person],WDI_Wide[ISO3],$A5,WDI_Wide[Year],StartYear)</f>
        <v>22281.381429995799</v>
      </c>
      <c r="E5" s="14">
        <f>SUMIFS(WDI_Wide[Income per person],WDI_Wide[ISO3],$A5,WDI_Wide[Year],EndYear)</f>
        <v>26771.965765057099</v>
      </c>
      <c r="F5" s="1">
        <f t="shared" ref="F5:F29" si="0">E5/D5</f>
        <v>1.2015397631053502</v>
      </c>
      <c r="G5" s="2">
        <f t="shared" ref="G5:G29" si="1">((E5/D5)^(1/(EndYear-StartYear))-1)*100</f>
        <v>0.76794985058006304</v>
      </c>
      <c r="H5" s="2">
        <f>AVERAGEIFS(WDI_Wide[GDP growth],WDI_Wide[ISO3],$A5,WDI_Wide[Year],"&gt;"&amp;StartYear,WDI_Wide[Year],"&lt;="&amp;EndYear)</f>
        <v>1.8257720440400107</v>
      </c>
      <c r="I5" s="2">
        <f>SUMIFS(WDI_Wide[Life expectancy],WDI_Wide[ISO3],$A5,WDI_Wide[Year],StartYear)</f>
        <v>73.91</v>
      </c>
      <c r="J5" s="2">
        <f>SUMIFS(WDI_Wide[Life expectancy],WDI_Wide[ISO3],$A5,WDI_Wide[Year],EndYear)</f>
        <v>77.543000000000006</v>
      </c>
      <c r="K5" s="2">
        <f t="shared" ref="K5:K29" si="2">J5-I5</f>
        <v>3.6330000000000098</v>
      </c>
      <c r="L5" s="2">
        <f>SUMIFS(WDI_Wide[Internet users],WDI_Wide[ISO3],$A5,WDI_Wide[Year],StartYear)</f>
        <v>7.0386830862177998</v>
      </c>
      <c r="M5" s="2">
        <f>SUMIFS(WDI_Wide[Internet users],WDI_Wide[ISO3],$A5,WDI_Wide[Year],EndYear)</f>
        <v>89.667152279999996</v>
      </c>
      <c r="N5" s="2">
        <f t="shared" ref="N5:N29" si="3">M5-L5</f>
        <v>82.628469193782195</v>
      </c>
    </row>
    <row r="6" spans="1:14" x14ac:dyDescent="0.45">
      <c r="A6" t="str">
        <f>INDEX(Countries[ISO3],2)</f>
        <v>AUS</v>
      </c>
      <c r="B6" t="str">
        <f>_xlfn.XLOOKUP($A6,Countries[ISO3],Countries[Country])</f>
        <v>Australia</v>
      </c>
      <c r="C6" t="str">
        <f>_xlfn.XLOOKUP($A6,Countries[ISO3],Countries[IncomeGroup])</f>
        <v>High income</v>
      </c>
      <c r="D6" s="14">
        <f>SUMIFS(WDI_Wide[Income per person],WDI_Wide[ISO3],$A6,WDI_Wide[Year],StartYear)</f>
        <v>45099.075209708397</v>
      </c>
      <c r="E6" s="14">
        <f>SUMIFS(WDI_Wide[Income per person],WDI_Wide[ISO3],$A6,WDI_Wide[Year],EndYear)</f>
        <v>60309.583177233901</v>
      </c>
      <c r="F6" s="1">
        <f t="shared" si="0"/>
        <v>1.3372687332677538</v>
      </c>
      <c r="G6" s="2">
        <f t="shared" si="1"/>
        <v>1.2183170627187101</v>
      </c>
      <c r="H6" s="2">
        <f>AVERAGEIFS(WDI_Wide[GDP growth],WDI_Wide[ISO3],$A6,WDI_Wide[Year],"&gt;"&amp;StartYear,WDI_Wide[Year],"&lt;="&amp;EndYear)</f>
        <v>2.7401779905512345</v>
      </c>
      <c r="I6" s="2">
        <f>SUMIFS(WDI_Wide[Life expectancy],WDI_Wide[ISO3],$A6,WDI_Wide[Year],StartYear)</f>
        <v>79.234146341463401</v>
      </c>
      <c r="J6" s="2">
        <f>SUMIFS(WDI_Wide[Life expectancy],WDI_Wide[ISO3],$A6,WDI_Wide[Year],EndYear)</f>
        <v>83.051219512195104</v>
      </c>
      <c r="K6" s="2">
        <f t="shared" si="2"/>
        <v>3.8170731707317032</v>
      </c>
      <c r="L6" s="2">
        <f>SUMIFS(WDI_Wide[Internet users],WDI_Wide[ISO3],$A6,WDI_Wide[Year],StartYear)</f>
        <v>46.756115611673799</v>
      </c>
      <c r="M6" s="2">
        <f>SUMIFS(WDI_Wide[Internet users],WDI_Wide[ISO3],$A6,WDI_Wide[Year],EndYear)</f>
        <v>96.131401060000002</v>
      </c>
      <c r="N6" s="2">
        <f t="shared" si="3"/>
        <v>49.375285448326203</v>
      </c>
    </row>
    <row r="7" spans="1:14" x14ac:dyDescent="0.45">
      <c r="A7" t="str">
        <f>INDEX(Countries[ISO3],3)</f>
        <v>BRA</v>
      </c>
      <c r="B7" t="str">
        <f>_xlfn.XLOOKUP($A7,Countries[ISO3],Countries[Country])</f>
        <v>Brazil</v>
      </c>
      <c r="C7" t="str">
        <f>_xlfn.XLOOKUP($A7,Countries[ISO3],Countries[IncomeGroup])</f>
        <v>Upper middle income</v>
      </c>
      <c r="D7" s="14">
        <f>SUMIFS(WDI_Wide[Income per person],WDI_Wide[ISO3],$A7,WDI_Wide[Year],StartYear)</f>
        <v>14005.3471874231</v>
      </c>
      <c r="E7" s="14">
        <f>SUMIFS(WDI_Wide[Income per person],WDI_Wide[ISO3],$A7,WDI_Wide[Year],EndYear)</f>
        <v>19652.365499170999</v>
      </c>
      <c r="F7" s="1">
        <f t="shared" si="0"/>
        <v>1.4032044501416545</v>
      </c>
      <c r="G7" s="2">
        <f t="shared" si="1"/>
        <v>1.4215024172736568</v>
      </c>
      <c r="H7" s="2">
        <f>AVERAGEIFS(WDI_Wide[GDP growth],WDI_Wide[ISO3],$A7,WDI_Wide[Year],"&gt;"&amp;StartYear,WDI_Wide[Year],"&lt;="&amp;EndYear)</f>
        <v>2.2978447408834293</v>
      </c>
      <c r="I7" s="2">
        <f>SUMIFS(WDI_Wide[Life expectancy],WDI_Wide[ISO3],$A7,WDI_Wide[Year],StartYear)</f>
        <v>69.584000000000003</v>
      </c>
      <c r="J7" s="2">
        <f>SUMIFS(WDI_Wide[Life expectancy],WDI_Wide[ISO3],$A7,WDI_Wide[Year],EndYear)</f>
        <v>76.022999999999996</v>
      </c>
      <c r="K7" s="2">
        <f t="shared" si="2"/>
        <v>6.438999999999993</v>
      </c>
      <c r="L7" s="2">
        <f>SUMIFS(WDI_Wide[Internet users],WDI_Wide[ISO3],$A7,WDI_Wide[Year],StartYear)</f>
        <v>2.8706851585410802</v>
      </c>
      <c r="M7" s="2">
        <f>SUMIFS(WDI_Wide[Internet users],WDI_Wide[ISO3],$A7,WDI_Wide[Year],EndYear)</f>
        <v>84.463472269999997</v>
      </c>
      <c r="N7" s="2">
        <f t="shared" si="3"/>
        <v>81.592787111458918</v>
      </c>
    </row>
    <row r="8" spans="1:14" x14ac:dyDescent="0.45">
      <c r="A8" t="str">
        <f>INDEX(Countries[ISO3],4)</f>
        <v>CAN</v>
      </c>
      <c r="B8" t="str">
        <f>_xlfn.XLOOKUP($A8,Countries[ISO3],Countries[Country])</f>
        <v>Canada</v>
      </c>
      <c r="C8" t="str">
        <f>_xlfn.XLOOKUP($A8,Countries[ISO3],Countries[IncomeGroup])</f>
        <v>High income</v>
      </c>
      <c r="D8" s="14">
        <f>SUMIFS(WDI_Wide[Income per person],WDI_Wide[ISO3],$A8,WDI_Wide[Year],StartYear)</f>
        <v>48399.286444554702</v>
      </c>
      <c r="E8" s="14">
        <f>SUMIFS(WDI_Wide[Income per person],WDI_Wide[ISO3],$A8,WDI_Wide[Year],EndYear)</f>
        <v>57534.091518533503</v>
      </c>
      <c r="F8" s="1">
        <f t="shared" si="0"/>
        <v>1.1887384245725081</v>
      </c>
      <c r="G8" s="2">
        <f t="shared" si="1"/>
        <v>0.72298684300675653</v>
      </c>
      <c r="H8" s="2">
        <f>AVERAGEIFS(WDI_Wide[GDP growth],WDI_Wide[ISO3],$A8,WDI_Wide[Year],"&gt;"&amp;StartYear,WDI_Wide[Year],"&lt;="&amp;EndYear)</f>
        <v>1.9964785809448566</v>
      </c>
      <c r="I8" s="2">
        <f>SUMIFS(WDI_Wide[Life expectancy],WDI_Wide[ISO3],$A8,WDI_Wide[Year],StartYear)</f>
        <v>79.166829268292702</v>
      </c>
      <c r="J8" s="2">
        <f>SUMIFS(WDI_Wide[Life expectancy],WDI_Wide[ISO3],$A8,WDI_Wide[Year],EndYear)</f>
        <v>82.108048780487806</v>
      </c>
      <c r="K8" s="2">
        <f t="shared" si="2"/>
        <v>2.9412195121951044</v>
      </c>
      <c r="L8" s="2">
        <f>SUMIFS(WDI_Wide[Internet users],WDI_Wide[ISO3],$A8,WDI_Wide[Year],StartYear)</f>
        <v>51.3</v>
      </c>
      <c r="M8" s="2">
        <f>SUMIFS(WDI_Wide[Internet users],WDI_Wide[ISO3],$A8,WDI_Wide[Year],EndYear)</f>
        <v>94.353301999999999</v>
      </c>
      <c r="N8" s="2">
        <f t="shared" si="3"/>
        <v>43.053302000000002</v>
      </c>
    </row>
    <row r="9" spans="1:14" x14ac:dyDescent="0.45">
      <c r="A9" t="str">
        <f>INDEX(Countries[ISO3],5)</f>
        <v>CHN</v>
      </c>
      <c r="B9" t="str">
        <f>_xlfn.XLOOKUP($A9,Countries[ISO3],Countries[Country])</f>
        <v>China</v>
      </c>
      <c r="C9" t="str">
        <f>_xlfn.XLOOKUP($A9,Countries[ISO3],Countries[IncomeGroup])</f>
        <v>Upper middle income</v>
      </c>
      <c r="D9" s="14">
        <f>SUMIFS(WDI_Wide[Income per person],WDI_Wide[ISO3],$A9,WDI_Wide[Year],StartYear)</f>
        <v>4065.8670780442899</v>
      </c>
      <c r="E9" s="14">
        <f>SUMIFS(WDI_Wide[Income per person],WDI_Wide[ISO3],$A9,WDI_Wide[Year],EndYear)</f>
        <v>23841.476914181701</v>
      </c>
      <c r="F9" s="1">
        <f t="shared" si="0"/>
        <v>5.8638112010414307</v>
      </c>
      <c r="G9" s="2">
        <f t="shared" si="1"/>
        <v>7.6483801490634162</v>
      </c>
      <c r="H9" s="2">
        <f>AVERAGEIFS(WDI_Wide[GDP growth],WDI_Wide[ISO3],$A9,WDI_Wide[Year],"&gt;"&amp;StartYear,WDI_Wide[Year],"&lt;="&amp;EndYear)</f>
        <v>8.1753985546643015</v>
      </c>
      <c r="I9" s="2">
        <f>SUMIFS(WDI_Wide[Life expectancy],WDI_Wide[ISO3],$A9,WDI_Wide[Year],StartYear)</f>
        <v>72.287999999999997</v>
      </c>
      <c r="J9" s="2">
        <f>SUMIFS(WDI_Wide[Life expectancy],WDI_Wide[ISO3],$A9,WDI_Wide[Year],EndYear)</f>
        <v>78.016999999999996</v>
      </c>
      <c r="K9" s="2">
        <f t="shared" si="2"/>
        <v>5.7289999999999992</v>
      </c>
      <c r="L9" s="2">
        <f>SUMIFS(WDI_Wide[Internet users],WDI_Wide[ISO3],$A9,WDI_Wide[Year],StartYear)</f>
        <v>1.7759132067741501</v>
      </c>
      <c r="M9" s="2">
        <f>SUMIFS(WDI_Wide[Internet users],WDI_Wide[ISO3],$A9,WDI_Wide[Year],EndYear)</f>
        <v>92</v>
      </c>
      <c r="N9" s="2">
        <f t="shared" si="3"/>
        <v>90.224086793225851</v>
      </c>
    </row>
    <row r="10" spans="1:14" x14ac:dyDescent="0.45">
      <c r="A10" t="str">
        <f>INDEX(Countries[ISO3],6)</f>
        <v>EGY</v>
      </c>
      <c r="B10" t="str">
        <f>_xlfn.XLOOKUP($A10,Countries[ISO3],Countries[Country])</f>
        <v>Egypt</v>
      </c>
      <c r="C10" t="str">
        <f>_xlfn.XLOOKUP($A10,Countries[ISO3],Countries[IncomeGroup])</f>
        <v>Lower middle income</v>
      </c>
      <c r="D10" s="14">
        <f>SUMIFS(WDI_Wide[Income per person],WDI_Wide[ISO3],$A10,WDI_Wide[Year],StartYear)</f>
        <v>9981.6277508159292</v>
      </c>
      <c r="E10" s="14">
        <f>SUMIFS(WDI_Wide[Income per person],WDI_Wide[ISO3],$A10,WDI_Wide[Year],EndYear)</f>
        <v>16798.151577838002</v>
      </c>
      <c r="F10" s="1">
        <f t="shared" si="0"/>
        <v>1.6829070365266696</v>
      </c>
      <c r="G10" s="2">
        <f t="shared" si="1"/>
        <v>2.1925348784663123</v>
      </c>
      <c r="H10" s="2">
        <f>AVERAGEIFS(WDI_Wide[GDP growth],WDI_Wide[ISO3],$A10,WDI_Wide[Year],"&gt;"&amp;StartYear,WDI_Wide[Year],"&lt;="&amp;EndYear)</f>
        <v>4.2106188257584547</v>
      </c>
      <c r="I10" s="2">
        <f>SUMIFS(WDI_Wide[Life expectancy],WDI_Wide[ISO3],$A10,WDI_Wide[Year],StartYear)</f>
        <v>67.331999999999994</v>
      </c>
      <c r="J10" s="2">
        <f>SUMIFS(WDI_Wide[Life expectancy],WDI_Wide[ISO3],$A10,WDI_Wide[Year],EndYear)</f>
        <v>71.805999999999997</v>
      </c>
      <c r="K10" s="2">
        <f t="shared" si="2"/>
        <v>4.4740000000000038</v>
      </c>
      <c r="L10" s="2">
        <f>SUMIFS(WDI_Wide[Internet users],WDI_Wide[ISO3],$A10,WDI_Wide[Year],StartYear)</f>
        <v>0.64126503750481301</v>
      </c>
      <c r="M10" s="2">
        <f>SUMIFS(WDI_Wide[Internet users],WDI_Wide[ISO3],$A10,WDI_Wide[Year],EndYear)</f>
        <v>74.648399350000005</v>
      </c>
      <c r="N10" s="2">
        <f t="shared" si="3"/>
        <v>74.007134312495197</v>
      </c>
    </row>
    <row r="11" spans="1:14" x14ac:dyDescent="0.45">
      <c r="A11" t="str">
        <f>INDEX(Countries[ISO3],7)</f>
        <v>FRA</v>
      </c>
      <c r="B11" t="str">
        <f>_xlfn.XLOOKUP($A11,Countries[ISO3],Countries[Country])</f>
        <v>France</v>
      </c>
      <c r="C11" t="str">
        <f>_xlfn.XLOOKUP($A11,Countries[ISO3],Countries[IncomeGroup])</f>
        <v>High income</v>
      </c>
      <c r="D11" s="14">
        <f>SUMIFS(WDI_Wide[Income per person],WDI_Wide[ISO3],$A11,WDI_Wide[Year],StartYear)</f>
        <v>45922.478936370098</v>
      </c>
      <c r="E11" s="14">
        <f>SUMIFS(WDI_Wide[Income per person],WDI_Wide[ISO3],$A11,WDI_Wide[Year],EndYear)</f>
        <v>54799.348268938898</v>
      </c>
      <c r="F11" s="1">
        <f t="shared" si="0"/>
        <v>1.1933011792518546</v>
      </c>
      <c r="G11" s="2">
        <f t="shared" si="1"/>
        <v>0.73906590407499806</v>
      </c>
      <c r="H11" s="2">
        <f>AVERAGEIFS(WDI_Wide[GDP growth],WDI_Wide[ISO3],$A11,WDI_Wide[Year],"&gt;"&amp;StartYear,WDI_Wide[Year],"&lt;="&amp;EndYear)</f>
        <v>1.2652186013193998</v>
      </c>
      <c r="I11" s="2">
        <f>SUMIFS(WDI_Wide[Life expectancy],WDI_Wide[ISO3],$A11,WDI_Wide[Year],StartYear)</f>
        <v>79.056097560975601</v>
      </c>
      <c r="J11" s="2">
        <f>SUMIFS(WDI_Wide[Life expectancy],WDI_Wide[ISO3],$A11,WDI_Wide[Year],EndYear)</f>
        <v>82.980487804878095</v>
      </c>
      <c r="K11" s="2">
        <f t="shared" si="2"/>
        <v>3.9243902439024936</v>
      </c>
      <c r="L11" s="2">
        <f>SUMIFS(WDI_Wide[Internet users],WDI_Wide[ISO3],$A11,WDI_Wide[Year],StartYear)</f>
        <v>14.307923943067699</v>
      </c>
      <c r="M11" s="2">
        <f>SUMIFS(WDI_Wide[Internet users],WDI_Wide[ISO3],$A11,WDI_Wide[Year],EndYear)</f>
        <v>88.653816379999995</v>
      </c>
      <c r="N11" s="2">
        <f t="shared" si="3"/>
        <v>74.345892436932303</v>
      </c>
    </row>
    <row r="12" spans="1:14" x14ac:dyDescent="0.45">
      <c r="A12" t="str">
        <f>INDEX(Countries[ISO3],8)</f>
        <v>DEU</v>
      </c>
      <c r="B12" t="str">
        <f>_xlfn.XLOOKUP($A12,Countries[ISO3],Countries[Country])</f>
        <v>Germany</v>
      </c>
      <c r="C12" t="str">
        <f>_xlfn.XLOOKUP($A12,Countries[ISO3],Countries[IncomeGroup])</f>
        <v>High income</v>
      </c>
      <c r="D12" s="14">
        <f>SUMIFS(WDI_Wide[Income per person],WDI_Wide[ISO3],$A12,WDI_Wide[Year],StartYear)</f>
        <v>49955.646128649598</v>
      </c>
      <c r="E12" s="14">
        <f>SUMIFS(WDI_Wide[Income per person],WDI_Wide[ISO3],$A12,WDI_Wide[Year],EndYear)</f>
        <v>62654.602264023</v>
      </c>
      <c r="F12" s="1">
        <f t="shared" si="0"/>
        <v>1.2542046218893872</v>
      </c>
      <c r="G12" s="2">
        <f t="shared" si="1"/>
        <v>0.94822411058730349</v>
      </c>
      <c r="H12" s="2">
        <f>AVERAGEIFS(WDI_Wide[GDP growth],WDI_Wide[ISO3],$A12,WDI_Wide[Year],"&gt;"&amp;StartYear,WDI_Wide[Year],"&lt;="&amp;EndYear)</f>
        <v>1.0406881022897365</v>
      </c>
      <c r="I12" s="2">
        <f>SUMIFS(WDI_Wide[Life expectancy],WDI_Wide[ISO3],$A12,WDI_Wide[Year],StartYear)</f>
        <v>77.926829268292707</v>
      </c>
      <c r="J12" s="2">
        <f>SUMIFS(WDI_Wide[Life expectancy],WDI_Wide[ISO3],$A12,WDI_Wide[Year],EndYear)</f>
        <v>80.792682926829301</v>
      </c>
      <c r="K12" s="2">
        <f t="shared" si="2"/>
        <v>2.8658536585365937</v>
      </c>
      <c r="L12" s="2">
        <f>SUMIFS(WDI_Wide[Internet users],WDI_Wide[ISO3],$A12,WDI_Wide[Year],StartYear)</f>
        <v>30.216346604888901</v>
      </c>
      <c r="M12" s="2">
        <f>SUMIFS(WDI_Wide[Internet users],WDI_Wide[ISO3],$A12,WDI_Wide[Year],EndYear)</f>
        <v>93.49999579</v>
      </c>
      <c r="N12" s="2">
        <f t="shared" si="3"/>
        <v>63.283649185111102</v>
      </c>
    </row>
    <row r="13" spans="1:14" x14ac:dyDescent="0.45">
      <c r="A13" t="str">
        <f>INDEX(Countries[ISO3],9)</f>
        <v>IND</v>
      </c>
      <c r="B13" t="str">
        <f>_xlfn.XLOOKUP($A13,Countries[ISO3],Countries[Country])</f>
        <v>India</v>
      </c>
      <c r="C13" t="str">
        <f>_xlfn.XLOOKUP($A13,Countries[ISO3],Countries[IncomeGroup])</f>
        <v>Lower middle income</v>
      </c>
      <c r="D13" s="14">
        <f>SUMIFS(WDI_Wide[Income per person],WDI_Wide[ISO3],$A13,WDI_Wide[Year],StartYear)</f>
        <v>3010.42156148397</v>
      </c>
      <c r="E13" s="14">
        <f>SUMIFS(WDI_Wide[Income per person],WDI_Wide[ISO3],$A13,WDI_Wide[Year],EndYear)</f>
        <v>9416.0513704473506</v>
      </c>
      <c r="F13" s="1">
        <f t="shared" si="0"/>
        <v>3.1278182068978282</v>
      </c>
      <c r="G13" s="2">
        <f t="shared" si="1"/>
        <v>4.8660869293460252</v>
      </c>
      <c r="H13" s="2">
        <f>AVERAGEIFS(WDI_Wide[GDP growth],WDI_Wide[ISO3],$A13,WDI_Wide[Year],"&gt;"&amp;StartYear,WDI_Wide[Year],"&lt;="&amp;EndYear)</f>
        <v>6.3000172750547838</v>
      </c>
      <c r="I13" s="2">
        <f>SUMIFS(WDI_Wide[Life expectancy],WDI_Wide[ISO3],$A13,WDI_Wide[Year],StartYear)</f>
        <v>62.749000000000002</v>
      </c>
      <c r="J13" s="2">
        <f>SUMIFS(WDI_Wide[Life expectancy],WDI_Wide[ISO3],$A13,WDI_Wide[Year],EndYear)</f>
        <v>72.234999999999999</v>
      </c>
      <c r="K13" s="2">
        <f t="shared" si="2"/>
        <v>9.4859999999999971</v>
      </c>
      <c r="L13" s="2">
        <f>SUMIFS(WDI_Wide[Internet users],WDI_Wide[ISO3],$A13,WDI_Wide[Year],StartYear)</f>
        <v>0.52753244993094595</v>
      </c>
      <c r="M13" s="2">
        <f>SUMIFS(WDI_Wide[Internet users],WDI_Wide[ISO3],$A13,WDI_Wide[Year],EndYear)</f>
        <v>64.943496699999997</v>
      </c>
      <c r="N13" s="2">
        <f t="shared" si="3"/>
        <v>64.415964250069052</v>
      </c>
    </row>
    <row r="14" spans="1:14" x14ac:dyDescent="0.45">
      <c r="A14" t="str">
        <f>INDEX(Countries[ISO3],10)</f>
        <v>IDN</v>
      </c>
      <c r="B14" t="str">
        <f>_xlfn.XLOOKUP($A14,Countries[ISO3],Countries[Country])</f>
        <v>Indonesia</v>
      </c>
      <c r="C14" t="str">
        <f>_xlfn.XLOOKUP($A14,Countries[ISO3],Countries[IncomeGroup])</f>
        <v>Upper middle income</v>
      </c>
      <c r="D14" s="14">
        <f>SUMIFS(WDI_Wide[Income per person],WDI_Wide[ISO3],$A14,WDI_Wide[Year],StartYear)</f>
        <v>6056.3819784216503</v>
      </c>
      <c r="E14" s="14">
        <f>SUMIFS(WDI_Wide[Income per person],WDI_Wide[ISO3],$A14,WDI_Wide[Year],EndYear)</f>
        <v>14470.717980657801</v>
      </c>
      <c r="F14" s="1">
        <f t="shared" si="0"/>
        <v>2.3893337692727572</v>
      </c>
      <c r="G14" s="2">
        <f t="shared" si="1"/>
        <v>3.6958878041098542</v>
      </c>
      <c r="H14" s="2">
        <f>AVERAGEIFS(WDI_Wide[GDP growth],WDI_Wide[ISO3],$A14,WDI_Wide[Year],"&gt;"&amp;StartYear,WDI_Wide[Year],"&lt;="&amp;EndYear)</f>
        <v>4.8884024891080244</v>
      </c>
      <c r="I14" s="2">
        <f>SUMIFS(WDI_Wide[Life expectancy],WDI_Wide[ISO3],$A14,WDI_Wide[Year],StartYear)</f>
        <v>66.292000000000002</v>
      </c>
      <c r="J14" s="2">
        <f>SUMIFS(WDI_Wide[Life expectancy],WDI_Wide[ISO3],$A14,WDI_Wide[Year],EndYear)</f>
        <v>71.287999999999997</v>
      </c>
      <c r="K14" s="2">
        <f t="shared" si="2"/>
        <v>4.9959999999999951</v>
      </c>
      <c r="L14" s="2">
        <f>SUMIFS(WDI_Wide[Internet users],WDI_Wide[ISO3],$A14,WDI_Wide[Year],StartYear)</f>
        <v>0.92556386446685801</v>
      </c>
      <c r="M14" s="2">
        <f>SUMIFS(WDI_Wide[Internet users],WDI_Wide[ISO3],$A14,WDI_Wide[Year],EndYear)</f>
        <v>72.780755439999993</v>
      </c>
      <c r="N14" s="2">
        <f t="shared" si="3"/>
        <v>71.855191575533141</v>
      </c>
    </row>
    <row r="15" spans="1:14" x14ac:dyDescent="0.45">
      <c r="A15" t="str">
        <f>INDEX(Countries[ISO3],11)</f>
        <v>ITA</v>
      </c>
      <c r="B15" t="str">
        <f>_xlfn.XLOOKUP($A15,Countries[ISO3],Countries[Country])</f>
        <v>Italy</v>
      </c>
      <c r="C15" t="str">
        <f>_xlfn.XLOOKUP($A15,Countries[ISO3],Countries[IncomeGroup])</f>
        <v>High income</v>
      </c>
      <c r="D15" s="14">
        <f>SUMIFS(WDI_Wide[Income per person],WDI_Wide[ISO3],$A15,WDI_Wide[Year],StartYear)</f>
        <v>50353.420041543599</v>
      </c>
      <c r="E15" s="14">
        <f>SUMIFS(WDI_Wide[Income per person],WDI_Wide[ISO3],$A15,WDI_Wide[Year],EndYear)</f>
        <v>53284.8745049149</v>
      </c>
      <c r="F15" s="1">
        <f t="shared" si="0"/>
        <v>1.05821758404797</v>
      </c>
      <c r="G15" s="2">
        <f t="shared" si="1"/>
        <v>0.23605303539746547</v>
      </c>
      <c r="H15" s="2">
        <f>AVERAGEIFS(WDI_Wide[GDP growth],WDI_Wide[ISO3],$A15,WDI_Wide[Year],"&gt;"&amp;StartYear,WDI_Wide[Year],"&lt;="&amp;EndYear)</f>
        <v>0.4318332157864182</v>
      </c>
      <c r="I15" s="2">
        <f>SUMIFS(WDI_Wide[Life expectancy],WDI_Wide[ISO3],$A15,WDI_Wide[Year],StartYear)</f>
        <v>79.778048780487794</v>
      </c>
      <c r="J15" s="2">
        <f>SUMIFS(WDI_Wide[Life expectancy],WDI_Wide[ISO3],$A15,WDI_Wide[Year],EndYear)</f>
        <v>83.951219512195095</v>
      </c>
      <c r="K15" s="2">
        <f t="shared" si="2"/>
        <v>4.1731707317073017</v>
      </c>
      <c r="L15" s="2">
        <f>SUMIFS(WDI_Wide[Internet users],WDI_Wide[ISO3],$A15,WDI_Wide[Year],StartYear)</f>
        <v>23.110874244103702</v>
      </c>
      <c r="M15" s="2">
        <f>SUMIFS(WDI_Wide[Internet users],WDI_Wide[ISO3],$A15,WDI_Wide[Year],EndYear)</f>
        <v>89.220720200000002</v>
      </c>
      <c r="N15" s="2">
        <f t="shared" si="3"/>
        <v>66.109845955896304</v>
      </c>
    </row>
    <row r="16" spans="1:14" x14ac:dyDescent="0.45">
      <c r="A16" t="str">
        <f>INDEX(Countries[ISO3],12)</f>
        <v>JPN</v>
      </c>
      <c r="B16" t="str">
        <f>_xlfn.XLOOKUP($A16,Countries[ISO3],Countries[Country])</f>
        <v>Japan</v>
      </c>
      <c r="C16" t="str">
        <f>_xlfn.XLOOKUP($A16,Countries[ISO3],Countries[IncomeGroup])</f>
        <v>High income</v>
      </c>
      <c r="D16" s="14">
        <f>SUMIFS(WDI_Wide[Income per person],WDI_Wide[ISO3],$A16,WDI_Wide[Year],StartYear)</f>
        <v>39731.795368630403</v>
      </c>
      <c r="E16" s="14">
        <f>SUMIFS(WDI_Wide[Income per person],WDI_Wide[ISO3],$A16,WDI_Wide[Year],EndYear)</f>
        <v>47479.844854566698</v>
      </c>
      <c r="F16" s="1">
        <f t="shared" si="0"/>
        <v>1.1950087936890372</v>
      </c>
      <c r="G16" s="2">
        <f t="shared" si="1"/>
        <v>0.74506835767456092</v>
      </c>
      <c r="H16" s="2">
        <f>AVERAGEIFS(WDI_Wide[GDP growth],WDI_Wide[ISO3],$A16,WDI_Wide[Year],"&gt;"&amp;StartYear,WDI_Wide[Year],"&lt;="&amp;EndYear)</f>
        <v>0.67160879475641611</v>
      </c>
      <c r="I16" s="2">
        <f>SUMIFS(WDI_Wide[Life expectancy],WDI_Wide[ISO3],$A16,WDI_Wide[Year],StartYear)</f>
        <v>81.076097560975597</v>
      </c>
      <c r="J16" s="2">
        <f>SUMIFS(WDI_Wide[Life expectancy],WDI_Wide[ISO3],$A16,WDI_Wide[Year],EndYear)</f>
        <v>84.036341463414601</v>
      </c>
      <c r="K16" s="2">
        <f t="shared" si="2"/>
        <v>2.9602439024390037</v>
      </c>
      <c r="L16" s="2">
        <f>SUMIFS(WDI_Wide[Internet users],WDI_Wide[ISO3],$A16,WDI_Wide[Year],StartYear)</f>
        <v>29.990740358914199</v>
      </c>
      <c r="M16" s="2">
        <f>SUMIFS(WDI_Wide[Internet users],WDI_Wide[ISO3],$A16,WDI_Wide[Year],EndYear)</f>
        <v>85.541530809999998</v>
      </c>
      <c r="N16" s="2">
        <f t="shared" si="3"/>
        <v>55.550790451085803</v>
      </c>
    </row>
    <row r="17" spans="1:14" x14ac:dyDescent="0.45">
      <c r="A17" t="str">
        <f>INDEX(Countries[ISO3],13)</f>
        <v>MEX</v>
      </c>
      <c r="B17" t="str">
        <f>_xlfn.XLOOKUP($A17,Countries[ISO3],Countries[Country])</f>
        <v>Mexico</v>
      </c>
      <c r="C17" t="str">
        <f>_xlfn.XLOOKUP($A17,Countries[ISO3],Countries[IncomeGroup])</f>
        <v>Upper middle income</v>
      </c>
      <c r="D17" s="14">
        <f>SUMIFS(WDI_Wide[Income per person],WDI_Wide[ISO3],$A17,WDI_Wide[Year],StartYear)</f>
        <v>20470.493766915799</v>
      </c>
      <c r="E17" s="14">
        <f>SUMIFS(WDI_Wide[Income per person],WDI_Wide[ISO3],$A17,WDI_Wide[Year],EndYear)</f>
        <v>21970.352041292601</v>
      </c>
      <c r="F17" s="1">
        <f t="shared" si="0"/>
        <v>1.0732692768164125</v>
      </c>
      <c r="G17" s="2">
        <f t="shared" si="1"/>
        <v>0.29505689317776973</v>
      </c>
      <c r="H17" s="2">
        <f>AVERAGEIFS(WDI_Wide[GDP growth],WDI_Wide[ISO3],$A17,WDI_Wide[Year],"&gt;"&amp;StartYear,WDI_Wide[Year],"&lt;="&amp;EndYear)</f>
        <v>1.5341553940509829</v>
      </c>
      <c r="I17" s="2">
        <f>SUMIFS(WDI_Wide[Life expectancy],WDI_Wide[ISO3],$A17,WDI_Wide[Year],StartYear)</f>
        <v>72.561999999999998</v>
      </c>
      <c r="J17" s="2">
        <f>SUMIFS(WDI_Wide[Life expectancy],WDI_Wide[ISO3],$A17,WDI_Wide[Year],EndYear)</f>
        <v>75.263999999999996</v>
      </c>
      <c r="K17" s="2">
        <f t="shared" si="2"/>
        <v>2.7019999999999982</v>
      </c>
      <c r="L17" s="2">
        <f>SUMIFS(WDI_Wide[Internet users],WDI_Wide[ISO3],$A17,WDI_Wide[Year],StartYear)</f>
        <v>5.0813841533806601</v>
      </c>
      <c r="M17" s="2">
        <f>SUMIFS(WDI_Wide[Internet users],WDI_Wide[ISO3],$A17,WDI_Wide[Year],EndYear)</f>
        <v>83.122337990000005</v>
      </c>
      <c r="N17" s="2">
        <f t="shared" si="3"/>
        <v>78.040953836619352</v>
      </c>
    </row>
    <row r="18" spans="1:14" x14ac:dyDescent="0.45">
      <c r="A18" t="str">
        <f>INDEX(Countries[ISO3],14)</f>
        <v>NLD</v>
      </c>
      <c r="B18" t="str">
        <f>_xlfn.XLOOKUP($A18,Countries[ISO3],Countries[Country])</f>
        <v>Netherlands</v>
      </c>
      <c r="C18" t="str">
        <f>_xlfn.XLOOKUP($A18,Countries[ISO3],Countries[IncomeGroup])</f>
        <v>High income</v>
      </c>
      <c r="D18" s="14">
        <f>SUMIFS(WDI_Wide[Income per person],WDI_Wide[ISO3],$A18,WDI_Wide[Year],StartYear)</f>
        <v>56016.8327946434</v>
      </c>
      <c r="E18" s="14">
        <f>SUMIFS(WDI_Wide[Income per person],WDI_Wide[ISO3],$A18,WDI_Wide[Year],EndYear)</f>
        <v>70493.905121926698</v>
      </c>
      <c r="F18" s="1">
        <f t="shared" si="0"/>
        <v>1.2584414649138762</v>
      </c>
      <c r="G18" s="2">
        <f t="shared" si="1"/>
        <v>0.96241009291286872</v>
      </c>
      <c r="H18" s="2">
        <f>AVERAGEIFS(WDI_Wide[GDP growth],WDI_Wide[ISO3],$A18,WDI_Wide[Year],"&gt;"&amp;StartYear,WDI_Wide[Year],"&lt;="&amp;EndYear)</f>
        <v>1.502752701765129</v>
      </c>
      <c r="I18" s="2">
        <f>SUMIFS(WDI_Wide[Life expectancy],WDI_Wide[ISO3],$A18,WDI_Wide[Year],StartYear)</f>
        <v>77.987804878048806</v>
      </c>
      <c r="J18" s="2">
        <f>SUMIFS(WDI_Wide[Life expectancy],WDI_Wide[ISO3],$A18,WDI_Wide[Year],EndYear)</f>
        <v>81.965853658536602</v>
      </c>
      <c r="K18" s="2">
        <f t="shared" si="2"/>
        <v>3.9780487804877964</v>
      </c>
      <c r="L18" s="2">
        <f>SUMIFS(WDI_Wide[Internet users],WDI_Wide[ISO3],$A18,WDI_Wide[Year],StartYear)</f>
        <v>43.984351373137997</v>
      </c>
      <c r="M18" s="2">
        <f>SUMIFS(WDI_Wide[Internet users],WDI_Wide[ISO3],$A18,WDI_Wide[Year],EndYear)</f>
        <v>97.006797789999993</v>
      </c>
      <c r="N18" s="2">
        <f t="shared" si="3"/>
        <v>53.022446416861996</v>
      </c>
    </row>
    <row r="19" spans="1:14" x14ac:dyDescent="0.45">
      <c r="A19" t="str">
        <f>INDEX(Countries[ISO3],15)</f>
        <v>NGA</v>
      </c>
      <c r="B19" t="str">
        <f>_xlfn.XLOOKUP($A19,Countries[ISO3],Countries[Country])</f>
        <v>Nigeria</v>
      </c>
      <c r="C19" t="str">
        <f>_xlfn.XLOOKUP($A19,Countries[ISO3],Countries[IncomeGroup])</f>
        <v>Lower middle income</v>
      </c>
      <c r="D19" s="14">
        <f>SUMIFS(WDI_Wide[Income per person],WDI_Wide[ISO3],$A19,WDI_Wide[Year],StartYear)</f>
        <v>4889.0032192122899</v>
      </c>
      <c r="E19" s="14">
        <f>SUMIFS(WDI_Wide[Income per person],WDI_Wide[ISO3],$A19,WDI_Wide[Year],EndYear)</f>
        <v>7994.0375447082397</v>
      </c>
      <c r="F19" s="1">
        <f t="shared" si="0"/>
        <v>1.6351058050635174</v>
      </c>
      <c r="G19" s="2">
        <f t="shared" si="1"/>
        <v>2.0699129027575314</v>
      </c>
      <c r="H19" s="2">
        <f>AVERAGEIFS(WDI_Wide[GDP growth],WDI_Wide[ISO3],$A19,WDI_Wide[Year],"&gt;"&amp;StartYear,WDI_Wide[Year],"&lt;="&amp;EndYear)</f>
        <v>4.778283880092407</v>
      </c>
      <c r="I19" s="2">
        <f>SUMIFS(WDI_Wide[Life expectancy],WDI_Wide[ISO3],$A19,WDI_Wide[Year],StartYear)</f>
        <v>47.143000000000001</v>
      </c>
      <c r="J19" s="2">
        <f>SUMIFS(WDI_Wide[Life expectancy],WDI_Wide[ISO3],$A19,WDI_Wide[Year],EndYear)</f>
        <v>54.634999999999998</v>
      </c>
      <c r="K19" s="2">
        <f t="shared" si="2"/>
        <v>7.4919999999999973</v>
      </c>
      <c r="L19" s="2">
        <f>SUMIFS(WDI_Wide[Internet users],WDI_Wide[ISO3],$A19,WDI_Wide[Year],StartYear)</f>
        <v>6.4080807949410096E-2</v>
      </c>
      <c r="M19" s="2">
        <f>SUMIFS(WDI_Wide[Internet users],WDI_Wide[ISO3],$A19,WDI_Wide[Year],EndYear)</f>
        <v>41.21139908</v>
      </c>
      <c r="N19" s="2">
        <f t="shared" si="3"/>
        <v>41.14731827205059</v>
      </c>
    </row>
    <row r="20" spans="1:14" x14ac:dyDescent="0.45">
      <c r="A20" t="str">
        <f>INDEX(Countries[ISO3],16)</f>
        <v>POL</v>
      </c>
      <c r="B20" t="str">
        <f>_xlfn.XLOOKUP($A20,Countries[ISO3],Countries[Country])</f>
        <v>Poland</v>
      </c>
      <c r="C20" t="str">
        <f>_xlfn.XLOOKUP($A20,Countries[ISO3],Countries[IncomeGroup])</f>
        <v>High income</v>
      </c>
      <c r="D20" s="14">
        <f>SUMIFS(WDI_Wide[Income per person],WDI_Wide[ISO3],$A20,WDI_Wide[Year],StartYear)</f>
        <v>18566.354628877201</v>
      </c>
      <c r="E20" s="14">
        <f>SUMIFS(WDI_Wide[Income per person],WDI_Wide[ISO3],$A20,WDI_Wide[Year],EndYear)</f>
        <v>45153.043977328103</v>
      </c>
      <c r="F20" s="1">
        <f t="shared" si="0"/>
        <v>2.4319822000544611</v>
      </c>
      <c r="G20" s="2">
        <f t="shared" si="1"/>
        <v>3.7723574646547187</v>
      </c>
      <c r="H20" s="2">
        <f>AVERAGEIFS(WDI_Wide[GDP growth],WDI_Wide[ISO3],$A20,WDI_Wide[Year],"&gt;"&amp;StartYear,WDI_Wide[Year],"&lt;="&amp;EndYear)</f>
        <v>3.5991300257923111</v>
      </c>
      <c r="I20" s="2">
        <f>SUMIFS(WDI_Wide[Life expectancy],WDI_Wide[ISO3],$A20,WDI_Wide[Year],StartYear)</f>
        <v>73.748780487804893</v>
      </c>
      <c r="J20" s="2">
        <f>SUMIFS(WDI_Wide[Life expectancy],WDI_Wide[ISO3],$A20,WDI_Wide[Year],EndYear)</f>
        <v>78.409756097561001</v>
      </c>
      <c r="K20" s="2">
        <f t="shared" si="2"/>
        <v>4.6609756097561075</v>
      </c>
      <c r="L20" s="2">
        <f>SUMIFS(WDI_Wide[Internet users],WDI_Wide[ISO3],$A20,WDI_Wide[Year],StartYear)</f>
        <v>7.2854287080600999</v>
      </c>
      <c r="M20" s="2">
        <f>SUMIFS(WDI_Wide[Internet users],WDI_Wide[ISO3],$A20,WDI_Wide[Year],EndYear)</f>
        <v>88.584963669999993</v>
      </c>
      <c r="N20" s="2">
        <f t="shared" si="3"/>
        <v>81.299534961939898</v>
      </c>
    </row>
    <row r="21" spans="1:14" x14ac:dyDescent="0.45">
      <c r="A21" t="str">
        <f>INDEX(Countries[ISO3],17)</f>
        <v>RUS</v>
      </c>
      <c r="B21" t="str">
        <f>_xlfn.XLOOKUP($A21,Countries[ISO3],Countries[Country])</f>
        <v>Russia</v>
      </c>
      <c r="C21" t="str">
        <f>_xlfn.XLOOKUP($A21,Countries[ISO3],Countries[IncomeGroup])</f>
        <v>High income</v>
      </c>
      <c r="D21" s="14">
        <f>SUMIFS(WDI_Wide[Income per person],WDI_Wide[ISO3],$A21,WDI_Wide[Year],StartYear)</f>
        <v>20104.75</v>
      </c>
      <c r="E21" s="14">
        <f>SUMIFS(WDI_Wide[Income per person],WDI_Wide[ISO3],$A21,WDI_Wide[Year],EndYear)</f>
        <v>41891.171875</v>
      </c>
      <c r="F21" s="1">
        <f t="shared" si="0"/>
        <v>2.0836455004414378</v>
      </c>
      <c r="G21" s="2">
        <f t="shared" si="1"/>
        <v>3.1060920291924532</v>
      </c>
      <c r="H21" s="2">
        <f>AVERAGEIFS(WDI_Wide[GDP growth],WDI_Wide[ISO3],$A21,WDI_Wide[Year],"&gt;"&amp;StartYear,WDI_Wide[Year],"&lt;="&amp;EndYear)</f>
        <v>3.163898702554492</v>
      </c>
      <c r="I21" s="2">
        <f>SUMIFS(WDI_Wide[Life expectancy],WDI_Wide[ISO3],$A21,WDI_Wide[Year],StartYear)</f>
        <v>65.483658536585395</v>
      </c>
      <c r="J21" s="2">
        <f>SUMIFS(WDI_Wide[Life expectancy],WDI_Wide[ISO3],$A21,WDI_Wide[Year],EndYear)</f>
        <v>73.440487804878103</v>
      </c>
      <c r="K21" s="2">
        <f t="shared" si="2"/>
        <v>7.956829268292708</v>
      </c>
      <c r="L21" s="2">
        <f>SUMIFS(WDI_Wide[Internet users],WDI_Wide[ISO3],$A21,WDI_Wide[Year],StartYear)</f>
        <v>1.9772301089764699</v>
      </c>
      <c r="M21" s="2">
        <f>SUMIFS(WDI_Wide[Internet users],WDI_Wide[ISO3],$A21,WDI_Wide[Year],EndYear)</f>
        <v>94.364953679999999</v>
      </c>
      <c r="N21" s="2">
        <f t="shared" si="3"/>
        <v>92.387723571023528</v>
      </c>
    </row>
    <row r="22" spans="1:14" x14ac:dyDescent="0.45">
      <c r="A22" t="str">
        <f>INDEX(Countries[ISO3],18)</f>
        <v>SAU</v>
      </c>
      <c r="B22" t="str">
        <f>_xlfn.XLOOKUP($A22,Countries[ISO3],Countries[Country])</f>
        <v>Saudi Arabia</v>
      </c>
      <c r="C22" t="str">
        <f>_xlfn.XLOOKUP($A22,Countries[ISO3],Countries[IncomeGroup])</f>
        <v>High income</v>
      </c>
      <c r="D22" s="14">
        <f>SUMIFS(WDI_Wide[Income per person],WDI_Wide[ISO3],$A22,WDI_Wide[Year],StartYear)</f>
        <v>55962.2661342789</v>
      </c>
      <c r="E22" s="14">
        <f>SUMIFS(WDI_Wide[Income per person],WDI_Wide[ISO3],$A22,WDI_Wide[Year],EndYear)</f>
        <v>63194.433252883202</v>
      </c>
      <c r="F22" s="1">
        <f t="shared" si="0"/>
        <v>1.129232921005219</v>
      </c>
      <c r="G22" s="2">
        <f t="shared" si="1"/>
        <v>0.50769513981832048</v>
      </c>
      <c r="H22" s="2">
        <f>AVERAGEIFS(WDI_Wide[GDP growth],WDI_Wide[ISO3],$A22,WDI_Wide[Year],"&gt;"&amp;StartYear,WDI_Wide[Year],"&lt;="&amp;EndYear)</f>
        <v>3.8981751290572735</v>
      </c>
      <c r="I22" s="2">
        <f>SUMIFS(WDI_Wide[Life expectancy],WDI_Wide[ISO3],$A22,WDI_Wide[Year],StartYear)</f>
        <v>72.606999999999999</v>
      </c>
      <c r="J22" s="2">
        <f>SUMIFS(WDI_Wide[Life expectancy],WDI_Wide[ISO3],$A22,WDI_Wide[Year],EndYear)</f>
        <v>78.981999999999999</v>
      </c>
      <c r="K22" s="2">
        <f t="shared" si="2"/>
        <v>6.375</v>
      </c>
      <c r="L22" s="2">
        <f>SUMIFS(WDI_Wide[Internet users],WDI_Wide[ISO3],$A22,WDI_Wide[Year],StartYear)</f>
        <v>2.2106918090888801</v>
      </c>
      <c r="M22" s="2">
        <f>SUMIFS(WDI_Wide[Internet users],WDI_Wide[ISO3],$A22,WDI_Wide[Year],EndYear)</f>
        <v>100</v>
      </c>
      <c r="N22" s="2">
        <f t="shared" si="3"/>
        <v>97.789308190911115</v>
      </c>
    </row>
    <row r="23" spans="1:14" x14ac:dyDescent="0.45">
      <c r="A23" t="str">
        <f>INDEX(Countries[ISO3],19)</f>
        <v>ZAF</v>
      </c>
      <c r="B23" t="str">
        <f>_xlfn.XLOOKUP($A23,Countries[ISO3],Countries[Country])</f>
        <v>South Africa</v>
      </c>
      <c r="C23" t="str">
        <f>_xlfn.XLOOKUP($A23,Countries[ISO3],Countries[IncomeGroup])</f>
        <v>Upper middle income</v>
      </c>
      <c r="D23" s="14">
        <f>SUMIFS(WDI_Wide[Income per person],WDI_Wide[ISO3],$A23,WDI_Wide[Year],StartYear)</f>
        <v>11183.825503143</v>
      </c>
      <c r="E23" s="14">
        <f>SUMIFS(WDI_Wide[Income per person],WDI_Wide[ISO3],$A23,WDI_Wide[Year],EndYear)</f>
        <v>13597.653849599799</v>
      </c>
      <c r="F23" s="1">
        <f t="shared" si="0"/>
        <v>1.2158320823030044</v>
      </c>
      <c r="G23" s="2">
        <f t="shared" si="1"/>
        <v>0.81761050947595226</v>
      </c>
      <c r="H23" s="2">
        <f>AVERAGEIFS(WDI_Wide[GDP growth],WDI_Wide[ISO3],$A23,WDI_Wide[Year],"&gt;"&amp;StartYear,WDI_Wide[Year],"&lt;="&amp;EndYear)</f>
        <v>2.1396670657181862</v>
      </c>
      <c r="I23" s="2">
        <f>SUMIFS(WDI_Wide[Life expectancy],WDI_Wide[ISO3],$A23,WDI_Wide[Year],StartYear)</f>
        <v>58.368000000000002</v>
      </c>
      <c r="J23" s="2">
        <f>SUMIFS(WDI_Wide[Life expectancy],WDI_Wide[ISO3],$A23,WDI_Wide[Year],EndYear)</f>
        <v>66.311999999999998</v>
      </c>
      <c r="K23" s="2">
        <f t="shared" si="2"/>
        <v>7.9439999999999955</v>
      </c>
      <c r="L23" s="2">
        <f>SUMIFS(WDI_Wide[Internet users],WDI_Wide[ISO3],$A23,WDI_Wide[Year],StartYear)</f>
        <v>5.3485597320353699</v>
      </c>
      <c r="M23" s="2">
        <f>SUMIFS(WDI_Wide[Internet users],WDI_Wide[ISO3],$A23,WDI_Wide[Year],EndYear)</f>
        <v>78.357597350000006</v>
      </c>
      <c r="N23" s="2">
        <f t="shared" si="3"/>
        <v>73.009037617964637</v>
      </c>
    </row>
    <row r="24" spans="1:14" x14ac:dyDescent="0.45">
      <c r="A24" t="str">
        <f>INDEX(Countries[ISO3],20)</f>
        <v>KOR</v>
      </c>
      <c r="B24" t="str">
        <f>_xlfn.XLOOKUP($A24,Countries[ISO3],Countries[Country])</f>
        <v>South Korea</v>
      </c>
      <c r="C24" t="str">
        <f>_xlfn.XLOOKUP($A24,Countries[ISO3],Countries[IncomeGroup])</f>
        <v>High income</v>
      </c>
      <c r="D24" s="14">
        <f>SUMIFS(WDI_Wide[Income per person],WDI_Wide[ISO3],$A24,WDI_Wide[Year],StartYear)</f>
        <v>26404.158857574501</v>
      </c>
      <c r="E24" s="14">
        <f>SUMIFS(WDI_Wide[Income per person],WDI_Wide[ISO3],$A24,WDI_Wide[Year],EndYear)</f>
        <v>55070.938619412103</v>
      </c>
      <c r="F24" s="1">
        <f t="shared" si="0"/>
        <v>2.0856918380345992</v>
      </c>
      <c r="G24" s="2">
        <f t="shared" si="1"/>
        <v>3.1103092102229724</v>
      </c>
      <c r="H24" s="2">
        <f>AVERAGEIFS(WDI_Wide[GDP growth],WDI_Wide[ISO3],$A24,WDI_Wide[Year],"&gt;"&amp;StartYear,WDI_Wide[Year],"&lt;="&amp;EndYear)</f>
        <v>3.5401271081431083</v>
      </c>
      <c r="I24" s="2">
        <f>SUMIFS(WDI_Wide[Life expectancy],WDI_Wide[ISO3],$A24,WDI_Wide[Year],StartYear)</f>
        <v>75.909756097561001</v>
      </c>
      <c r="J24" s="2">
        <f>SUMIFS(WDI_Wide[Life expectancy],WDI_Wide[ISO3],$A24,WDI_Wide[Year],EndYear)</f>
        <v>83.629268292682895</v>
      </c>
      <c r="K24" s="2">
        <f t="shared" si="2"/>
        <v>7.7195121951218937</v>
      </c>
      <c r="L24" s="2">
        <f>SUMIFS(WDI_Wide[Internet users],WDI_Wide[ISO3],$A24,WDI_Wide[Year],StartYear)</f>
        <v>44.7</v>
      </c>
      <c r="M24" s="2">
        <f>SUMIFS(WDI_Wide[Internet users],WDI_Wide[ISO3],$A24,WDI_Wide[Year],EndYear)</f>
        <v>97.895637769999993</v>
      </c>
      <c r="N24" s="2">
        <f t="shared" si="3"/>
        <v>53.19563776999999</v>
      </c>
    </row>
    <row r="25" spans="1:14" x14ac:dyDescent="0.45">
      <c r="A25" t="str">
        <f>INDEX(Countries[ISO3],21)</f>
        <v>ESP</v>
      </c>
      <c r="B25" t="str">
        <f>_xlfn.XLOOKUP($A25,Countries[ISO3],Countries[Country])</f>
        <v>Spain</v>
      </c>
      <c r="C25" t="str">
        <f>_xlfn.XLOOKUP($A25,Countries[ISO3],Countries[IncomeGroup])</f>
        <v>High income</v>
      </c>
      <c r="D25" s="14">
        <f>SUMIFS(WDI_Wide[Income per person],WDI_Wide[ISO3],$A25,WDI_Wide[Year],StartYear)</f>
        <v>39945.8971298178</v>
      </c>
      <c r="E25" s="14">
        <f>SUMIFS(WDI_Wide[Income per person],WDI_Wide[ISO3],$A25,WDI_Wide[Year],EndYear)</f>
        <v>48460.291406966098</v>
      </c>
      <c r="F25" s="1">
        <f t="shared" si="0"/>
        <v>1.2131481551028351</v>
      </c>
      <c r="G25" s="2">
        <f t="shared" si="1"/>
        <v>0.80832764337182006</v>
      </c>
      <c r="H25" s="2">
        <f>AVERAGEIFS(WDI_Wide[GDP growth],WDI_Wide[ISO3],$A25,WDI_Wide[Year],"&gt;"&amp;StartYear,WDI_Wide[Year],"&lt;="&amp;EndYear)</f>
        <v>1.6581653535708529</v>
      </c>
      <c r="I25" s="2">
        <f>SUMIFS(WDI_Wide[Life expectancy],WDI_Wide[ISO3],$A25,WDI_Wide[Year],StartYear)</f>
        <v>78.965853658536602</v>
      </c>
      <c r="J25" s="2">
        <f>SUMIFS(WDI_Wide[Life expectancy],WDI_Wide[ISO3],$A25,WDI_Wide[Year],EndYear)</f>
        <v>83.887804878048797</v>
      </c>
      <c r="K25" s="2">
        <f t="shared" si="2"/>
        <v>4.9219512195121951</v>
      </c>
      <c r="L25" s="2">
        <f>SUMIFS(WDI_Wide[Internet users],WDI_Wide[ISO3],$A25,WDI_Wide[Year],StartYear)</f>
        <v>13.624960808989901</v>
      </c>
      <c r="M25" s="2">
        <f>SUMIFS(WDI_Wide[Internet users],WDI_Wide[ISO3],$A25,WDI_Wide[Year],EndYear)</f>
        <v>95.757451599999996</v>
      </c>
      <c r="N25" s="2">
        <f t="shared" si="3"/>
        <v>82.132490791010099</v>
      </c>
    </row>
    <row r="26" spans="1:14" x14ac:dyDescent="0.45">
      <c r="A26" t="str">
        <f>INDEX(Countries[ISO3],22)</f>
        <v>CHE</v>
      </c>
      <c r="B26" t="str">
        <f>_xlfn.XLOOKUP($A26,Countries[ISO3],Countries[Country])</f>
        <v>Switzerland</v>
      </c>
      <c r="C26" t="str">
        <f>_xlfn.XLOOKUP($A26,Countries[ISO3],Countries[IncomeGroup])</f>
        <v>High income</v>
      </c>
      <c r="D26" s="14">
        <f>SUMIFS(WDI_Wide[Income per person],WDI_Wide[ISO3],$A26,WDI_Wide[Year],StartYear)</f>
        <v>68834.817990659096</v>
      </c>
      <c r="E26" s="14">
        <f>SUMIFS(WDI_Wide[Income per person],WDI_Wide[ISO3],$A26,WDI_Wide[Year],EndYear)</f>
        <v>85448.0585577007</v>
      </c>
      <c r="F26" s="1">
        <f t="shared" si="0"/>
        <v>1.2413493788753247</v>
      </c>
      <c r="G26" s="2">
        <f t="shared" si="1"/>
        <v>0.90489882990310022</v>
      </c>
      <c r="H26" s="2">
        <f>AVERAGEIFS(WDI_Wide[GDP growth],WDI_Wide[ISO3],$A26,WDI_Wide[Year],"&gt;"&amp;StartYear,WDI_Wide[Year],"&lt;="&amp;EndYear)</f>
        <v>1.8755808275716623</v>
      </c>
      <c r="I26" s="2">
        <f>SUMIFS(WDI_Wide[Life expectancy],WDI_Wide[ISO3],$A26,WDI_Wide[Year],StartYear)</f>
        <v>79.680487804878098</v>
      </c>
      <c r="J26" s="2">
        <f>SUMIFS(WDI_Wide[Life expectancy],WDI_Wide[ISO3],$A26,WDI_Wide[Year],EndYear)</f>
        <v>84.407317073170702</v>
      </c>
      <c r="K26" s="2">
        <f t="shared" si="2"/>
        <v>4.7268292682926045</v>
      </c>
      <c r="L26" s="2">
        <f>SUMIFS(WDI_Wide[Internet users],WDI_Wide[ISO3],$A26,WDI_Wide[Year],StartYear)</f>
        <v>47.1</v>
      </c>
      <c r="M26" s="2">
        <f>SUMIFS(WDI_Wide[Internet users],WDI_Wide[ISO3],$A26,WDI_Wide[Year],EndYear)</f>
        <v>97.344398499999997</v>
      </c>
      <c r="N26" s="2">
        <f t="shared" si="3"/>
        <v>50.244398499999996</v>
      </c>
    </row>
    <row r="27" spans="1:14" x14ac:dyDescent="0.45">
      <c r="A27" t="str">
        <f>INDEX(Countries[ISO3],23)</f>
        <v>TUR</v>
      </c>
      <c r="B27" t="str">
        <f>_xlfn.XLOOKUP($A27,Countries[ISO3],Countries[Country])</f>
        <v>Turkiye</v>
      </c>
      <c r="C27" t="str">
        <f>_xlfn.XLOOKUP($A27,Countries[ISO3],Countries[IncomeGroup])</f>
        <v>Upper middle income</v>
      </c>
      <c r="D27" s="14">
        <f>SUMIFS(WDI_Wide[Income per person],WDI_Wide[ISO3],$A27,WDI_Wide[Year],StartYear)</f>
        <v>14856.914625257001</v>
      </c>
      <c r="E27" s="14">
        <f>SUMIFS(WDI_Wide[Income per person],WDI_Wide[ISO3],$A27,WDI_Wide[Year],EndYear)</f>
        <v>36154.490436556996</v>
      </c>
      <c r="F27" s="1">
        <f t="shared" si="0"/>
        <v>2.4335127008870177</v>
      </c>
      <c r="G27" s="2">
        <f t="shared" si="1"/>
        <v>3.7750777389133905</v>
      </c>
      <c r="H27" s="2">
        <f>AVERAGEIFS(WDI_Wide[GDP growth],WDI_Wide[ISO3],$A27,WDI_Wide[Year],"&gt;"&amp;StartYear,WDI_Wide[Year],"&lt;="&amp;EndYear)</f>
        <v>5.0248855495923328</v>
      </c>
      <c r="I27" s="2">
        <f>SUMIFS(WDI_Wide[Life expectancy],WDI_Wide[ISO3],$A27,WDI_Wide[Year],StartYear)</f>
        <v>71.930999999999997</v>
      </c>
      <c r="J27" s="2">
        <f>SUMIFS(WDI_Wide[Life expectancy],WDI_Wide[ISO3],$A27,WDI_Wide[Year],EndYear)</f>
        <v>77.421000000000006</v>
      </c>
      <c r="K27" s="2">
        <f t="shared" si="2"/>
        <v>5.4900000000000091</v>
      </c>
      <c r="L27" s="2">
        <f>SUMIFS(WDI_Wide[Internet users],WDI_Wide[ISO3],$A27,WDI_Wide[Year],StartYear)</f>
        <v>3.7616850350750002</v>
      </c>
      <c r="M27" s="2">
        <f>SUMIFS(WDI_Wide[Internet users],WDI_Wide[ISO3],$A27,WDI_Wide[Year],EndYear)</f>
        <v>87.307876699999994</v>
      </c>
      <c r="N27" s="2">
        <f t="shared" si="3"/>
        <v>83.54619166492499</v>
      </c>
    </row>
    <row r="28" spans="1:14" x14ac:dyDescent="0.45">
      <c r="A28" t="str">
        <f>INDEX(Countries[ISO3],24)</f>
        <v>GBR</v>
      </c>
      <c r="B28" t="str">
        <f>_xlfn.XLOOKUP($A28,Countries[ISO3],Countries[Country])</f>
        <v>United Kingdom</v>
      </c>
      <c r="C28" t="str">
        <f>_xlfn.XLOOKUP($A28,Countries[ISO3],Countries[IncomeGroup])</f>
        <v>High income</v>
      </c>
      <c r="D28" s="14">
        <f>SUMIFS(WDI_Wide[Income per person],WDI_Wide[ISO3],$A28,WDI_Wide[Year],StartYear)</f>
        <v>43818.346307944303</v>
      </c>
      <c r="E28" s="14">
        <f>SUMIFS(WDI_Wide[Income per person],WDI_Wide[ISO3],$A28,WDI_Wide[Year],EndYear)</f>
        <v>53412.064716358902</v>
      </c>
      <c r="F28" s="1">
        <f t="shared" si="0"/>
        <v>1.2189429592114764</v>
      </c>
      <c r="G28" s="2">
        <f t="shared" si="1"/>
        <v>0.82834552055435218</v>
      </c>
      <c r="H28" s="2">
        <f>AVERAGEIFS(WDI_Wide[GDP growth],WDI_Wide[ISO3],$A28,WDI_Wide[Year],"&gt;"&amp;StartYear,WDI_Wide[Year],"&lt;="&amp;EndYear)</f>
        <v>1.5671942465816648</v>
      </c>
      <c r="I28" s="2">
        <f>SUMIFS(WDI_Wide[Life expectancy],WDI_Wide[ISO3],$A28,WDI_Wide[Year],StartYear)</f>
        <v>77.741463414634197</v>
      </c>
      <c r="J28" s="2">
        <f>SUMIFS(WDI_Wide[Life expectancy],WDI_Wide[ISO3],$A28,WDI_Wide[Year],EndYear)</f>
        <v>81.386853658536594</v>
      </c>
      <c r="K28" s="2">
        <f t="shared" si="2"/>
        <v>3.6453902439023977</v>
      </c>
      <c r="L28" s="2">
        <f>SUMIFS(WDI_Wide[Internet users],WDI_Wide[ISO3],$A28,WDI_Wide[Year],StartYear)</f>
        <v>26.821754350857798</v>
      </c>
      <c r="M28" s="2">
        <f>SUMIFS(WDI_Wide[Internet users],WDI_Wide[ISO3],$A28,WDI_Wide[Year],EndYear)</f>
        <v>95.472099299999996</v>
      </c>
      <c r="N28" s="2">
        <f t="shared" si="3"/>
        <v>68.650344949142195</v>
      </c>
    </row>
    <row r="29" spans="1:14" x14ac:dyDescent="0.45">
      <c r="A29" t="str">
        <f>INDEX(Countries[ISO3],25)</f>
        <v>USA</v>
      </c>
      <c r="B29" t="str">
        <f>_xlfn.XLOOKUP($A29,Countries[ISO3],Countries[Country])</f>
        <v>United States</v>
      </c>
      <c r="C29" t="str">
        <f>_xlfn.XLOOKUP($A29,Countries[ISO3],Countries[IncomeGroup])</f>
        <v>High income</v>
      </c>
      <c r="D29" s="14">
        <f>SUMIFS(WDI_Wide[Income per person],WDI_Wide[ISO3],$A29,WDI_Wide[Year],StartYear)</f>
        <v>55045.674531155899</v>
      </c>
      <c r="E29" s="14">
        <f>SUMIFS(WDI_Wide[Income per person],WDI_Wide[ISO3],$A29,WDI_Wide[Year],EndYear)</f>
        <v>75698.177335462897</v>
      </c>
      <c r="F29" s="1">
        <f t="shared" si="0"/>
        <v>1.3751884772093703</v>
      </c>
      <c r="G29" s="2">
        <f t="shared" si="1"/>
        <v>1.3363115386769708</v>
      </c>
      <c r="H29" s="2">
        <f>AVERAGEIFS(WDI_Wide[GDP growth],WDI_Wide[ISO3],$A29,WDI_Wide[Year],"&gt;"&amp;StartYear,WDI_Wide[Year],"&lt;="&amp;EndYear)</f>
        <v>2.1414219297580548</v>
      </c>
      <c r="I29" s="2">
        <f>SUMIFS(WDI_Wide[Life expectancy],WDI_Wide[ISO3],$A29,WDI_Wide[Year],StartYear)</f>
        <v>76.636585365853705</v>
      </c>
      <c r="J29" s="2">
        <f>SUMIFS(WDI_Wide[Life expectancy],WDI_Wide[ISO3],$A29,WDI_Wide[Year],EndYear)</f>
        <v>78.890243902438996</v>
      </c>
      <c r="K29" s="2">
        <f t="shared" si="2"/>
        <v>2.2536585365852915</v>
      </c>
      <c r="L29" s="2">
        <f>SUMIFS(WDI_Wide[Internet users],WDI_Wide[ISO3],$A29,WDI_Wide[Year],StartYear)</f>
        <v>43.079162637520099</v>
      </c>
      <c r="M29" s="2">
        <f>SUMIFS(WDI_Wide[Internet users],WDI_Wide[ISO3],$A29,WDI_Wide[Year],EndYear)</f>
        <v>94.693801879999995</v>
      </c>
      <c r="N29" s="2">
        <f t="shared" si="3"/>
        <v>51.614639242479896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BA85-6D6C-4320-A146-E38A3296FF92}">
  <dimension ref="A1:M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25" x14ac:dyDescent="0.45"/>
  <cols>
    <col min="1" max="13" width="13.59765625" customWidth="1"/>
  </cols>
  <sheetData>
    <row r="1" spans="1:13" ht="21" x14ac:dyDescent="0.65">
      <c r="A1" s="4" t="s">
        <v>107</v>
      </c>
    </row>
    <row r="3" spans="1:13" ht="48" customHeight="1" x14ac:dyDescent="0.45">
      <c r="A3" s="6" t="s">
        <v>89</v>
      </c>
      <c r="B3" s="6" t="s">
        <v>108</v>
      </c>
      <c r="C3" s="6" t="s">
        <v>109</v>
      </c>
      <c r="D3" s="6" t="s">
        <v>110</v>
      </c>
      <c r="E3" s="6" t="s">
        <v>111</v>
      </c>
      <c r="F3" s="6" t="s">
        <v>112</v>
      </c>
      <c r="G3" s="6" t="s">
        <v>113</v>
      </c>
      <c r="H3" s="6" t="s">
        <v>114</v>
      </c>
      <c r="I3" s="6" t="s">
        <v>115</v>
      </c>
      <c r="J3" s="6" t="s">
        <v>116</v>
      </c>
      <c r="K3" s="6" t="s">
        <v>117</v>
      </c>
      <c r="L3" s="6" t="s">
        <v>118</v>
      </c>
      <c r="M3" s="6" t="s">
        <v>119</v>
      </c>
    </row>
    <row r="4" spans="1:13" x14ac:dyDescent="0.45">
      <c r="A4" s="16">
        <v>2000</v>
      </c>
      <c r="B4" s="2" cm="1">
        <f t="array" ref="B4">MEDIAN(_xlfn._xlws.FILTER(WDI_Wide[GDP growth],(WDI_Wide[Year]=$A4)*(WDI_Wide[GDP growth]&lt;&gt;"")))</f>
        <v>4.5243807481090403</v>
      </c>
      <c r="C4" s="16">
        <f>COUNTIFS(WDI_Wide[Year],$A4,WDI_Wide[GDP growth],"&lt;0")</f>
        <v>1</v>
      </c>
      <c r="D4" s="2">
        <f>SUMIFS(WDI_Wide[GDP growth],WDI_Wide[ISO3],"CHN",WDI_Wide[Year],$A4)</f>
        <v>8.5735732892610095</v>
      </c>
      <c r="E4" s="2">
        <f>SUMIFS(WDI_Wide[GDP growth],WDI_Wide[ISO3],"USA",WDI_Wide[Year],$A4)</f>
        <v>4.0775857599779899</v>
      </c>
      <c r="F4" s="2" cm="1">
        <f t="array" ref="F4">MEDIAN(_xlfn._xlws.FILTER(WDI_Wide[Internet users],(WDI_Wide[Year]=$A4)*(WDI_Wide[Internet users]&lt;&gt;"")))</f>
        <v>7.2854287080600999</v>
      </c>
      <c r="G4" s="2">
        <f>SUMIFS(WDI_Wide[Internet users],WDI_Wide[ISO3],"CHN",WDI_Wide[Year],$A4)</f>
        <v>1.7759132067741501</v>
      </c>
      <c r="H4" s="2">
        <f>SUMIFS(WDI_Wide[Internet users],WDI_Wide[ISO3],"IND",WDI_Wide[Year],$A4)</f>
        <v>0.52753244993094595</v>
      </c>
      <c r="I4" s="2">
        <f>SUMIFS(WDI_Wide[Internet users],WDI_Wide[ISO3],"NGA",WDI_Wide[Year],$A4)</f>
        <v>6.4080807949410096E-2</v>
      </c>
      <c r="J4" s="2">
        <f>SUMIFS(WDI_Wide[Internet users],WDI_Wide[ISO3],"USA",WDI_Wide[Year],$A4)</f>
        <v>43.079162637520099</v>
      </c>
      <c r="K4" s="2" cm="1">
        <f t="array" ref="K4">MEDIAN(_xlfn._xlws.FILTER(WDI_Wide[Life expectancy],(WDI_Wide[Year]=$A4)*(WDI_Wide[Life expectancy]&lt;&gt;"")))</f>
        <v>73.91</v>
      </c>
      <c r="L4" s="14" cm="1">
        <f t="array" ref="L4">MEDIAN(_xlfn._xlws.FILTER(WDI_Wide[Income per person],(WDI_Wide[Year]=$A4)*(WDI_Wide[Income per person]&lt;&gt;"")))</f>
        <v>26404.158857574501</v>
      </c>
      <c r="M4" s="2" cm="1">
        <f t="array" ref="M4">MAX(_xlfn._xlws.FILTER(WDI_Wide[Income per person],(WDI_Wide[Year]=$A4)*(WDI_Wide[Income per person]&lt;&gt;"")))/MIN(_xlfn._xlws.FILTER(WDI_Wide[Income per person],(WDI_Wide[Year]=$A4)*(WDI_Wide[Income per person]&lt;&gt;"")))</f>
        <v>22.86550789807902</v>
      </c>
    </row>
    <row r="5" spans="1:13" x14ac:dyDescent="0.45">
      <c r="A5" s="16">
        <v>2001</v>
      </c>
      <c r="B5" s="2" cm="1">
        <f t="array" ref="B5">MEDIAN(_xlfn._xlws.FILTER(WDI_Wide[GDP growth],(WDI_Wide[Year]=$A5)*(WDI_Wide[GDP growth]&lt;&gt;"")))</f>
        <v>2.0064332983773299</v>
      </c>
      <c r="C5" s="16">
        <f>COUNTIFS(WDI_Wide[Year],$A5,WDI_Wide[GDP growth],"&lt;0")</f>
        <v>3</v>
      </c>
      <c r="D5" s="2">
        <f>SUMIFS(WDI_Wide[GDP growth],WDI_Wide[ISO3],"CHN",WDI_Wide[Year],$A5)</f>
        <v>8.3240469534705603</v>
      </c>
      <c r="E5" s="2">
        <f>SUMIFS(WDI_Wide[GDP growth],WDI_Wide[ISO3],"USA",WDI_Wide[Year],$A5)</f>
        <v>0.95553833759984697</v>
      </c>
      <c r="F5" s="2" cm="1">
        <f t="array" ref="F5">MEDIAN(_xlfn._xlws.FILTER(WDI_Wide[Internet users],(WDI_Wide[Year]=$A5)*(WDI_Wide[Internet users]&lt;&gt;"")))</f>
        <v>9.9006697073533996</v>
      </c>
      <c r="G5" s="2">
        <f>SUMIFS(WDI_Wide[Internet users],WDI_Wide[ISO3],"CHN",WDI_Wide[Year],$A5)</f>
        <v>2.6396502148587202</v>
      </c>
      <c r="H5" s="2">
        <f>SUMIFS(WDI_Wide[Internet users],WDI_Wide[ISO3],"IND",WDI_Wide[Year],$A5)</f>
        <v>0.66014637700992795</v>
      </c>
      <c r="I5" s="2">
        <f>SUMIFS(WDI_Wide[Internet users],WDI_Wide[ISO3],"NGA",WDI_Wide[Year],$A5)</f>
        <v>8.9901370457273005E-2</v>
      </c>
      <c r="J5" s="2">
        <f>SUMIFS(WDI_Wide[Internet users],WDI_Wide[ISO3],"USA",WDI_Wide[Year],$A5)</f>
        <v>49.080831589695102</v>
      </c>
      <c r="K5" s="2" cm="1">
        <f t="array" ref="K5">MEDIAN(_xlfn._xlws.FILTER(WDI_Wide[Life expectancy],(WDI_Wide[Year]=$A5)*(WDI_Wide[Life expectancy]&lt;&gt;"")))</f>
        <v>74.2</v>
      </c>
      <c r="L5" s="14" cm="1">
        <f t="array" ref="L5">MEDIAN(_xlfn._xlws.FILTER(WDI_Wide[Income per person],(WDI_Wide[Year]=$A5)*(WDI_Wide[Income per person]&lt;&gt;"")))</f>
        <v>27440.656491584701</v>
      </c>
      <c r="M5" s="2" cm="1">
        <f t="array" ref="M5">MAX(_xlfn._xlws.FILTER(WDI_Wide[Income per person],(WDI_Wide[Year]=$A5)*(WDI_Wide[Income per person]&lt;&gt;"")))/MIN(_xlfn._xlws.FILTER(WDI_Wide[Income per person],(WDI_Wide[Year]=$A5)*(WDI_Wide[Income per person]&lt;&gt;"")))</f>
        <v>22.436570678324401</v>
      </c>
    </row>
    <row r="6" spans="1:13" x14ac:dyDescent="0.45">
      <c r="A6" s="16">
        <v>2002</v>
      </c>
      <c r="B6" s="2" cm="1">
        <f t="array" ref="B6">MEDIAN(_xlfn._xlws.FILTER(WDI_Wide[GDP growth],(WDI_Wide[Year]=$A6)*(WDI_Wide[GDP growth]&lt;&gt;"")))</f>
        <v>2.3902040267562699</v>
      </c>
      <c r="C6" s="16">
        <f>COUNTIFS(WDI_Wide[Year],$A6,WDI_Wide[GDP growth],"&lt;0")</f>
        <v>4</v>
      </c>
      <c r="D6" s="2">
        <f>SUMIFS(WDI_Wide[GDP growth],WDI_Wide[ISO3],"CHN",WDI_Wide[Year],$A6)</f>
        <v>9.2360487038386108</v>
      </c>
      <c r="E6" s="2">
        <f>SUMIFS(WDI_Wide[GDP growth],WDI_Wide[ISO3],"USA",WDI_Wide[Year],$A6)</f>
        <v>1.70044733078285</v>
      </c>
      <c r="F6" s="2" cm="1">
        <f t="array" ref="F6">MEDIAN(_xlfn._xlws.FILTER(WDI_Wide[Internet users],(WDI_Wide[Year]=$A6)*(WDI_Wide[Internet users]&lt;&gt;"")))</f>
        <v>16.145</v>
      </c>
      <c r="G6" s="2">
        <f>SUMIFS(WDI_Wide[Internet users],WDI_Wide[ISO3],"CHN",WDI_Wide[Year],$A6)</f>
        <v>4.5957043307755097</v>
      </c>
      <c r="H6" s="2">
        <f>SUMIFS(WDI_Wide[Internet users],WDI_Wide[ISO3],"IND",WDI_Wide[Year],$A6)</f>
        <v>1.5378755817508301</v>
      </c>
      <c r="I6" s="2">
        <f>SUMIFS(WDI_Wide[Internet users],WDI_Wide[ISO3],"NGA",WDI_Wide[Year],$A6)</f>
        <v>0.32046197554232703</v>
      </c>
      <c r="J6" s="2">
        <f>SUMIFS(WDI_Wide[Internet users],WDI_Wide[ISO3],"USA",WDI_Wide[Year],$A6)</f>
        <v>58.785403883695203</v>
      </c>
      <c r="K6" s="2" cm="1">
        <f t="array" ref="K6">MEDIAN(_xlfn._xlws.FILTER(WDI_Wide[Life expectancy],(WDI_Wide[Year]=$A6)*(WDI_Wide[Life expectancy]&lt;&gt;"")))</f>
        <v>74.497560975609801</v>
      </c>
      <c r="L6" s="14" cm="1">
        <f t="array" ref="L6">MEDIAN(_xlfn._xlws.FILTER(WDI_Wide[Income per person],(WDI_Wide[Year]=$A6)*(WDI_Wide[Income per person]&lt;&gt;"")))</f>
        <v>29395.276603679598</v>
      </c>
      <c r="M6" s="2" cm="1">
        <f t="array" ref="M6">MAX(_xlfn._xlws.FILTER(WDI_Wide[Income per person],(WDI_Wide[Year]=$A6)*(WDI_Wide[Income per person]&lt;&gt;"")))/MIN(_xlfn._xlws.FILTER(WDI_Wide[Income per person],(WDI_Wide[Year]=$A6)*(WDI_Wide[Income per person]&lt;&gt;"")))</f>
        <v>21.926661144586713</v>
      </c>
    </row>
    <row r="7" spans="1:13" x14ac:dyDescent="0.45">
      <c r="A7" s="16">
        <v>2003</v>
      </c>
      <c r="B7" s="2" cm="1">
        <f t="array" ref="B7">MEDIAN(_xlfn._xlws.FILTER(WDI_Wide[GDP growth],(WDI_Wide[Year]=$A7)*(WDI_Wide[GDP growth]&lt;&gt;"")))</f>
        <v>3.0747266182694699</v>
      </c>
      <c r="C7" s="16">
        <f>COUNTIFS(WDI_Wide[Year],$A7,WDI_Wide[GDP growth],"&lt;0")</f>
        <v>2</v>
      </c>
      <c r="D7" s="2">
        <f>SUMIFS(WDI_Wide[GDP growth],WDI_Wide[ISO3],"CHN",WDI_Wide[Year],$A7)</f>
        <v>10.113811902524199</v>
      </c>
      <c r="E7" s="2">
        <f>SUMIFS(WDI_Wide[GDP growth],WDI_Wide[ISO3],"USA",WDI_Wide[Year],$A7)</f>
        <v>2.79560596378604</v>
      </c>
      <c r="F7" s="2" cm="1">
        <f t="array" ref="F7">MEDIAN(_xlfn._xlws.FILTER(WDI_Wide[Internet users],(WDI_Wide[Year]=$A7)*(WDI_Wide[Internet users]&lt;&gt;"")))</f>
        <v>19.03879305176515</v>
      </c>
      <c r="G7" s="2">
        <f>SUMIFS(WDI_Wide[Internet users],WDI_Wide[ISO3],"CHN",WDI_Wide[Year],$A7)</f>
        <v>6.2</v>
      </c>
      <c r="H7" s="2">
        <f>SUMIFS(WDI_Wide[Internet users],WDI_Wide[ISO3],"IND",WDI_Wide[Year],$A7)</f>
        <v>1.6864899706362499</v>
      </c>
      <c r="I7" s="2">
        <f>SUMIFS(WDI_Wide[Internet users],WDI_Wide[ISO3],"NGA",WDI_Wide[Year],$A7)</f>
        <v>0.55857624486052104</v>
      </c>
      <c r="J7" s="2">
        <f>SUMIFS(WDI_Wide[Internet users],WDI_Wide[ISO3],"USA",WDI_Wide[Year],$A7)</f>
        <v>61.6971171244207</v>
      </c>
      <c r="K7" s="2" cm="1">
        <f t="array" ref="K7">MEDIAN(_xlfn._xlws.FILTER(WDI_Wide[Life expectancy],(WDI_Wide[Year]=$A7)*(WDI_Wide[Life expectancy]&lt;&gt;"")))</f>
        <v>74.597560975609795</v>
      </c>
      <c r="L7" s="14" cm="1">
        <f t="array" ref="L7">MEDIAN(_xlfn._xlws.FILTER(WDI_Wide[Income per person],(WDI_Wide[Year]=$A7)*(WDI_Wide[Income per person]&lt;&gt;"")))</f>
        <v>30142.460558581399</v>
      </c>
      <c r="M7" s="2" cm="1">
        <f t="array" ref="M7">MAX(_xlfn._xlws.FILTER(WDI_Wide[Income per person],(WDI_Wide[Year]=$A7)*(WDI_Wide[Income per person]&lt;&gt;"")))/MIN(_xlfn._xlws.FILTER(WDI_Wide[Income per person],(WDI_Wide[Year]=$A7)*(WDI_Wide[Income per person]&lt;&gt;"")))</f>
        <v>20.473148813498756</v>
      </c>
    </row>
    <row r="8" spans="1:13" x14ac:dyDescent="0.45">
      <c r="A8" s="16">
        <v>2004</v>
      </c>
      <c r="B8" s="2" cm="1">
        <f t="array" ref="B8">MEDIAN(_xlfn._xlws.FILTER(WDI_Wide[GDP growth],(WDI_Wide[Year]=$A8)*(WDI_Wide[GDP growth]&lt;&gt;"")))</f>
        <v>4.2189414754751597</v>
      </c>
      <c r="C8" s="16">
        <f>COUNTIFS(WDI_Wide[Year],$A8,WDI_Wide[GDP growth],"&lt;0")</f>
        <v>0</v>
      </c>
      <c r="D8" s="2">
        <f>SUMIFS(WDI_Wide[GDP growth],WDI_Wide[ISO3],"CHN",WDI_Wide[Year],$A8)</f>
        <v>10.140429187220599</v>
      </c>
      <c r="E8" s="2">
        <f>SUMIFS(WDI_Wide[GDP growth],WDI_Wide[ISO3],"USA",WDI_Wide[Year],$A8)</f>
        <v>3.8477716926712699</v>
      </c>
      <c r="F8" s="2" cm="1">
        <f t="array" ref="F8">MEDIAN(_xlfn._xlws.FILTER(WDI_Wide[Internet users],(WDI_Wide[Year]=$A8)*(WDI_Wide[Internet users]&lt;&gt;"")))</f>
        <v>25.801836137221002</v>
      </c>
      <c r="G8" s="2">
        <f>SUMIFS(WDI_Wide[Internet users],WDI_Wide[ISO3],"CHN",WDI_Wide[Year],$A8)</f>
        <v>7.3</v>
      </c>
      <c r="H8" s="2">
        <f>SUMIFS(WDI_Wide[Internet users],WDI_Wide[ISO3],"IND",WDI_Wide[Year],$A8)</f>
        <v>1.9761364919055899</v>
      </c>
      <c r="I8" s="2">
        <f>SUMIFS(WDI_Wide[Internet users],WDI_Wide[ISO3],"NGA",WDI_Wide[Year],$A8)</f>
        <v>1.2861376413452701</v>
      </c>
      <c r="J8" s="2">
        <f>SUMIFS(WDI_Wide[Internet users],WDI_Wide[ISO3],"USA",WDI_Wide[Year],$A8)</f>
        <v>64.758256475989597</v>
      </c>
      <c r="K8" s="2" cm="1">
        <f t="array" ref="K8">MEDIAN(_xlfn._xlws.FILTER(WDI_Wide[Life expectancy],(WDI_Wide[Year]=$A8)*(WDI_Wide[Life expectancy]&lt;&gt;"")))</f>
        <v>74.870999999999995</v>
      </c>
      <c r="L8" s="14" cm="1">
        <f t="array" ref="L8">MEDIAN(_xlfn._xlws.FILTER(WDI_Wide[Income per person],(WDI_Wide[Year]=$A8)*(WDI_Wide[Income per person]&lt;&gt;"")))</f>
        <v>31579.528304886699</v>
      </c>
      <c r="M8" s="2" cm="1">
        <f t="array" ref="M8">MAX(_xlfn._xlws.FILTER(WDI_Wide[Income per person],(WDI_Wide[Year]=$A8)*(WDI_Wide[Income per person]&lt;&gt;"")))/MIN(_xlfn._xlws.FILTER(WDI_Wide[Income per person],(WDI_Wide[Year]=$A8)*(WDI_Wide[Income per person]&lt;&gt;"")))</f>
        <v>19.659658861600455</v>
      </c>
    </row>
    <row r="9" spans="1:13" x14ac:dyDescent="0.45">
      <c r="A9" s="16">
        <v>2005</v>
      </c>
      <c r="B9" s="2" cm="1">
        <f t="array" ref="B9">MEDIAN(_xlfn._xlws.FILTER(WDI_Wide[GDP growth],(WDI_Wide[Year]=$A9)*(WDI_Wide[GDP growth]&lt;&gt;"")))</f>
        <v>3.48354993710312</v>
      </c>
      <c r="C9" s="16">
        <f>COUNTIFS(WDI_Wide[Year],$A9,WDI_Wide[GDP growth],"&lt;0")</f>
        <v>0</v>
      </c>
      <c r="D9" s="2">
        <f>SUMIFS(WDI_Wide[GDP growth],WDI_Wide[ISO3],"CHN",WDI_Wide[Year],$A9)</f>
        <v>11.453513003064501</v>
      </c>
      <c r="E9" s="2">
        <f>SUMIFS(WDI_Wide[GDP growth],WDI_Wide[ISO3],"USA",WDI_Wide[Year],$A9)</f>
        <v>3.48354993710312</v>
      </c>
      <c r="F9" s="2" cm="1">
        <f t="array" ref="F9">MEDIAN(_xlfn._xlws.FILTER(WDI_Wide[Internet users],(WDI_Wide[Year]=$A9)*(WDI_Wide[Internet users]&lt;&gt;"")))</f>
        <v>35</v>
      </c>
      <c r="G9" s="2">
        <f>SUMIFS(WDI_Wide[Internet users],WDI_Wide[ISO3],"CHN",WDI_Wide[Year],$A9)</f>
        <v>8.5232570026954093</v>
      </c>
      <c r="H9" s="2">
        <f>SUMIFS(WDI_Wide[Internet users],WDI_Wide[ISO3],"IND",WDI_Wide[Year],$A9)</f>
        <v>2.3880999090000001</v>
      </c>
      <c r="I9" s="2">
        <f>SUMIFS(WDI_Wide[Internet users],WDI_Wide[ISO3],"NGA",WDI_Wide[Year],$A9)</f>
        <v>3.5491557179649198</v>
      </c>
      <c r="J9" s="2">
        <f>SUMIFS(WDI_Wide[Internet users],WDI_Wide[ISO3],"USA",WDI_Wide[Year],$A9)</f>
        <v>67.968101500000003</v>
      </c>
      <c r="K9" s="2" cm="1">
        <f t="array" ref="K9">MEDIAN(_xlfn._xlws.FILTER(WDI_Wide[Life expectancy],(WDI_Wide[Year]=$A9)*(WDI_Wide[Life expectancy]&lt;&gt;"")))</f>
        <v>75.230999999999995</v>
      </c>
      <c r="L9" s="14" cm="1">
        <f t="array" ref="L9">MEDIAN(_xlfn._xlws.FILTER(WDI_Wide[Income per person],(WDI_Wide[Year]=$A9)*(WDI_Wide[Income per person]&lt;&gt;"")))</f>
        <v>32886.047245074296</v>
      </c>
      <c r="M9" s="2" cm="1">
        <f t="array" ref="M9">MAX(_xlfn._xlws.FILTER(WDI_Wide[Income per person],(WDI_Wide[Year]=$A9)*(WDI_Wide[Income per person]&lt;&gt;"")))/MIN(_xlfn._xlws.FILTER(WDI_Wide[Income per person],(WDI_Wide[Year]=$A9)*(WDI_Wide[Income per person]&lt;&gt;"")))</f>
        <v>18.940806081558797</v>
      </c>
    </row>
    <row r="10" spans="1:13" x14ac:dyDescent="0.45">
      <c r="A10" s="16">
        <v>2006</v>
      </c>
      <c r="B10" s="2" cm="1">
        <f t="array" ref="B10">MEDIAN(_xlfn._xlws.FILTER(WDI_Wide[GDP growth],(WDI_Wide[Year]=$A10)*(WDI_Wide[GDP growth]&lt;&gt;"")))</f>
        <v>4.1343225146791598</v>
      </c>
      <c r="C10" s="16">
        <f>COUNTIFS(WDI_Wide[Year],$A10,WDI_Wide[GDP growth],"&lt;0")</f>
        <v>0</v>
      </c>
      <c r="D10" s="2">
        <f>SUMIFS(WDI_Wide[GDP growth],WDI_Wide[ISO3],"CHN",WDI_Wide[Year],$A10)</f>
        <v>12.6752842281595</v>
      </c>
      <c r="E10" s="2">
        <f>SUMIFS(WDI_Wide[GDP growth],WDI_Wide[ISO3],"USA",WDI_Wide[Year],$A10)</f>
        <v>2.78453963674239</v>
      </c>
      <c r="F10" s="2" cm="1">
        <f t="array" ref="F10">MEDIAN(_xlfn._xlws.FILTER(WDI_Wide[Internet users],(WDI_Wide[Year]=$A10)*(WDI_Wide[Internet users]&lt;&gt;"")))</f>
        <v>37.99</v>
      </c>
      <c r="G10" s="2">
        <f>SUMIFS(WDI_Wide[Internet users],WDI_Wide[ISO3],"CHN",WDI_Wide[Year],$A10)</f>
        <v>10.523152619385099</v>
      </c>
      <c r="H10" s="2">
        <f>SUMIFS(WDI_Wide[Internet users],WDI_Wide[ISO3],"IND",WDI_Wide[Year],$A10)</f>
        <v>2.80549986534254</v>
      </c>
      <c r="I10" s="2">
        <f>SUMIFS(WDI_Wide[Internet users],WDI_Wide[ISO3],"NGA",WDI_Wide[Year],$A10)</f>
        <v>5.5450360830053604</v>
      </c>
      <c r="J10" s="2">
        <f>SUMIFS(WDI_Wide[Internet users],WDI_Wide[ISO3],"USA",WDI_Wide[Year],$A10)</f>
        <v>68.931198120000005</v>
      </c>
      <c r="K10" s="2" cm="1">
        <f t="array" ref="K10">MEDIAN(_xlfn._xlws.FILTER(WDI_Wide[Life expectancy],(WDI_Wide[Year]=$A10)*(WDI_Wide[Life expectancy]&lt;&gt;"")))</f>
        <v>75.278999999999996</v>
      </c>
      <c r="L10" s="14" cm="1">
        <f t="array" ref="L10">MEDIAN(_xlfn._xlws.FILTER(WDI_Wide[Income per person],(WDI_Wide[Year]=$A10)*(WDI_Wide[Income per person]&lt;&gt;"")))</f>
        <v>34429.622201313701</v>
      </c>
      <c r="M10" s="2" cm="1">
        <f t="array" ref="M10">MAX(_xlfn._xlws.FILTER(WDI_Wide[Income per person],(WDI_Wide[Year]=$A10)*(WDI_Wide[Income per person]&lt;&gt;"")))/MIN(_xlfn._xlws.FILTER(WDI_Wide[Income per person],(WDI_Wide[Year]=$A10)*(WDI_Wide[Income per person]&lt;&gt;"")))</f>
        <v>18.424338494733821</v>
      </c>
    </row>
    <row r="11" spans="1:13" x14ac:dyDescent="0.45">
      <c r="A11" s="16">
        <v>2007</v>
      </c>
      <c r="B11" s="2" cm="1">
        <f t="array" ref="B11">MEDIAN(_xlfn._xlws.FILTER(WDI_Wide[GDP growth],(WDI_Wide[Year]=$A11)*(WDI_Wide[GDP growth]&lt;&gt;"")))</f>
        <v>3.98319384807056</v>
      </c>
      <c r="C11" s="16">
        <f>COUNTIFS(WDI_Wide[Year],$A11,WDI_Wide[GDP growth],"&lt;0")</f>
        <v>0</v>
      </c>
      <c r="D11" s="2">
        <f>SUMIFS(WDI_Wide[GDP growth],WDI_Wide[ISO3],"CHN",WDI_Wide[Year],$A11)</f>
        <v>14.150771050610301</v>
      </c>
      <c r="E11" s="2">
        <f>SUMIFS(WDI_Wide[GDP growth],WDI_Wide[ISO3],"USA",WDI_Wide[Year],$A11)</f>
        <v>2.0038583039495999</v>
      </c>
      <c r="F11" s="2" cm="1">
        <f t="array" ref="F11">MEDIAN(_xlfn._xlws.FILTER(WDI_Wide[Internet users],(WDI_Wide[Year]=$A11)*(WDI_Wide[Internet users]&lt;&gt;"")))</f>
        <v>40.79</v>
      </c>
      <c r="G11" s="2">
        <f>SUMIFS(WDI_Wide[Internet users],WDI_Wide[ISO3],"CHN",WDI_Wide[Year],$A11)</f>
        <v>16</v>
      </c>
      <c r="H11" s="2">
        <f>SUMIFS(WDI_Wide[Internet users],WDI_Wide[ISO3],"IND",WDI_Wide[Year],$A11)</f>
        <v>3.95</v>
      </c>
      <c r="I11" s="2">
        <f>SUMIFS(WDI_Wide[Internet users],WDI_Wide[ISO3],"NGA",WDI_Wide[Year],$A11)</f>
        <v>6.7699999809999998</v>
      </c>
      <c r="J11" s="2">
        <f>SUMIFS(WDI_Wide[Internet users],WDI_Wide[ISO3],"USA",WDI_Wide[Year],$A11)</f>
        <v>75</v>
      </c>
      <c r="K11" s="2" cm="1">
        <f t="array" ref="K11">MEDIAN(_xlfn._xlws.FILTER(WDI_Wide[Life expectancy],(WDI_Wide[Year]=$A11)*(WDI_Wide[Life expectancy]&lt;&gt;"")))</f>
        <v>75.243902439024396</v>
      </c>
      <c r="L11" s="14" cm="1">
        <f t="array" ref="L11">MEDIAN(_xlfn._xlws.FILTER(WDI_Wide[Income per person],(WDI_Wide[Year]=$A11)*(WDI_Wide[Income per person]&lt;&gt;"")))</f>
        <v>36257.3401689702</v>
      </c>
      <c r="M11" s="2" cm="1">
        <f t="array" ref="M11">MAX(_xlfn._xlws.FILTER(WDI_Wide[Income per person],(WDI_Wide[Year]=$A11)*(WDI_Wide[Income per person]&lt;&gt;"")))/MIN(_xlfn._xlws.FILTER(WDI_Wide[Income per person],(WDI_Wide[Year]=$A11)*(WDI_Wide[Income per person]&lt;&gt;"")))</f>
        <v>17.904268428826374</v>
      </c>
    </row>
    <row r="12" spans="1:13" x14ac:dyDescent="0.45">
      <c r="A12" s="16">
        <v>2008</v>
      </c>
      <c r="B12" s="2" cm="1">
        <f t="array" ref="B12">MEDIAN(_xlfn._xlws.FILTER(WDI_Wide[GDP growth],(WDI_Wide[Year]=$A12)*(WDI_Wide[GDP growth]&lt;&gt;"")))</f>
        <v>3.0044045167956899</v>
      </c>
      <c r="C12" s="16">
        <f>COUNTIFS(WDI_Wide[Year],$A12,WDI_Wide[GDP growth],"&lt;0")</f>
        <v>3</v>
      </c>
      <c r="D12" s="2">
        <f>SUMIFS(WDI_Wide[GDP growth],WDI_Wide[ISO3],"CHN",WDI_Wide[Year],$A12)</f>
        <v>9.6687760816445394</v>
      </c>
      <c r="E12" s="2">
        <f>SUMIFS(WDI_Wide[GDP growth],WDI_Wide[ISO3],"USA",WDI_Wide[Year],$A12)</f>
        <v>0.113587247501258</v>
      </c>
      <c r="F12" s="2" cm="1">
        <f t="array" ref="F12">MEDIAN(_xlfn._xlws.FILTER(WDI_Wide[Internet users],(WDI_Wide[Year]=$A12)*(WDI_Wide[Internet users]&lt;&gt;"")))</f>
        <v>44.53</v>
      </c>
      <c r="G12" s="2">
        <f>SUMIFS(WDI_Wide[Internet users],WDI_Wide[ISO3],"CHN",WDI_Wide[Year],$A12)</f>
        <v>22.6</v>
      </c>
      <c r="H12" s="2">
        <f>SUMIFS(WDI_Wide[Internet users],WDI_Wide[ISO3],"IND",WDI_Wide[Year],$A12)</f>
        <v>4.38</v>
      </c>
      <c r="I12" s="2">
        <f>SUMIFS(WDI_Wide[Internet users],WDI_Wide[ISO3],"NGA",WDI_Wide[Year],$A12)</f>
        <v>8</v>
      </c>
      <c r="J12" s="2">
        <f>SUMIFS(WDI_Wide[Internet users],WDI_Wide[ISO3],"USA",WDI_Wide[Year],$A12)</f>
        <v>74</v>
      </c>
      <c r="K12" s="2" cm="1">
        <f t="array" ref="K12">MEDIAN(_xlfn._xlws.FILTER(WDI_Wide[Life expectancy],(WDI_Wide[Year]=$A12)*(WDI_Wide[Life expectancy]&lt;&gt;"")))</f>
        <v>75.543902439024393</v>
      </c>
      <c r="L12" s="14" cm="1">
        <f t="array" ref="L12">MEDIAN(_xlfn._xlws.FILTER(WDI_Wide[Income per person],(WDI_Wide[Year]=$A12)*(WDI_Wide[Income per person]&lt;&gt;"")))</f>
        <v>37064.151848410598</v>
      </c>
      <c r="M12" s="2" cm="1">
        <f t="array" ref="M12">MAX(_xlfn._xlws.FILTER(WDI_Wide[Income per person],(WDI_Wide[Year]=$A12)*(WDI_Wide[Income per person]&lt;&gt;"")))/MIN(_xlfn._xlws.FILTER(WDI_Wide[Income per person],(WDI_Wide[Year]=$A12)*(WDI_Wide[Income per person]&lt;&gt;"")))</f>
        <v>17.837827180145016</v>
      </c>
    </row>
    <row r="13" spans="1:13" x14ac:dyDescent="0.45">
      <c r="A13" s="16">
        <v>2009</v>
      </c>
      <c r="B13" s="2" cm="1">
        <f t="array" ref="B13">MEDIAN(_xlfn._xlws.FILTER(WDI_Wide[GDP growth],(WDI_Wide[Year]=$A13)*(WDI_Wide[GDP growth]&lt;&gt;"")))</f>
        <v>-2.5765002366652001</v>
      </c>
      <c r="C13" s="16">
        <f>COUNTIFS(WDI_Wide[Year],$A13,WDI_Wide[GDP growth],"&lt;0")</f>
        <v>17</v>
      </c>
      <c r="D13" s="2">
        <f>SUMIFS(WDI_Wide[GDP growth],WDI_Wide[ISO3],"CHN",WDI_Wide[Year],$A13)</f>
        <v>9.40610014336416</v>
      </c>
      <c r="E13" s="2">
        <f>SUMIFS(WDI_Wide[GDP growth],WDI_Wide[ISO3],"USA",WDI_Wide[Year],$A13)</f>
        <v>-2.5765002366652001</v>
      </c>
      <c r="F13" s="2" cm="1">
        <f t="array" ref="F13">MEDIAN(_xlfn._xlws.FILTER(WDI_Wide[Internet users],(WDI_Wide[Year]=$A13)*(WDI_Wide[Internet users]&lt;&gt;"")))</f>
        <v>48.83</v>
      </c>
      <c r="G13" s="2">
        <f>SUMIFS(WDI_Wide[Internet users],WDI_Wide[ISO3],"CHN",WDI_Wide[Year],$A13)</f>
        <v>28.9</v>
      </c>
      <c r="H13" s="2">
        <f>SUMIFS(WDI_Wide[Internet users],WDI_Wide[ISO3],"IND",WDI_Wide[Year],$A13)</f>
        <v>5.12</v>
      </c>
      <c r="I13" s="2">
        <f>SUMIFS(WDI_Wide[Internet users],WDI_Wide[ISO3],"NGA",WDI_Wide[Year],$A13)</f>
        <v>9.3000001910000005</v>
      </c>
      <c r="J13" s="2">
        <f>SUMIFS(WDI_Wide[Internet users],WDI_Wide[ISO3],"USA",WDI_Wide[Year],$A13)</f>
        <v>71</v>
      </c>
      <c r="K13" s="2" cm="1">
        <f t="array" ref="K13">MEDIAN(_xlfn._xlws.FILTER(WDI_Wide[Life expectancy],(WDI_Wide[Year]=$A13)*(WDI_Wide[Life expectancy]&lt;&gt;"")))</f>
        <v>75.695121951219505</v>
      </c>
      <c r="L13" s="14" cm="1">
        <f t="array" ref="L13">MEDIAN(_xlfn._xlws.FILTER(WDI_Wide[Income per person],(WDI_Wide[Year]=$A13)*(WDI_Wide[Income per person]&lt;&gt;"")))</f>
        <v>37176.193927096901</v>
      </c>
      <c r="M13" s="2" cm="1">
        <f t="array" ref="M13">MAX(_xlfn._xlws.FILTER(WDI_Wide[Income per person],(WDI_Wide[Year]=$A13)*(WDI_Wide[Income per person]&lt;&gt;"")))/MIN(_xlfn._xlws.FILTER(WDI_Wide[Income per person],(WDI_Wide[Year]=$A13)*(WDI_Wide[Income per person]&lt;&gt;"")))</f>
        <v>16.249570824403328</v>
      </c>
    </row>
    <row r="14" spans="1:13" x14ac:dyDescent="0.45">
      <c r="A14" s="16">
        <v>2010</v>
      </c>
      <c r="B14" s="2" cm="1">
        <f t="array" ref="B14">MEDIAN(_xlfn._xlws.FILTER(WDI_Wide[GDP growth],(WDI_Wide[Year]=$A14)*(WDI_Wide[GDP growth]&lt;&gt;"")))</f>
        <v>4.13645589222239</v>
      </c>
      <c r="C14" s="16">
        <f>COUNTIFS(WDI_Wide[Year],$A14,WDI_Wide[GDP growth],"&lt;0")</f>
        <v>0</v>
      </c>
      <c r="D14" s="2">
        <f>SUMIFS(WDI_Wide[GDP growth],WDI_Wide[ISO3],"CHN",WDI_Wide[Year],$A14)</f>
        <v>10.591690388570401</v>
      </c>
      <c r="E14" s="2">
        <f>SUMIFS(WDI_Wide[GDP growth],WDI_Wide[ISO3],"USA",WDI_Wide[Year],$A14)</f>
        <v>2.6951925867352502</v>
      </c>
      <c r="F14" s="2" cm="1">
        <f t="array" ref="F14">MEDIAN(_xlfn._xlws.FILTER(WDI_Wide[Internet users],(WDI_Wide[Year]=$A14)*(WDI_Wide[Internet users]&lt;&gt;"")))</f>
        <v>53.68</v>
      </c>
      <c r="G14" s="2">
        <f>SUMIFS(WDI_Wide[Internet users],WDI_Wide[ISO3],"CHN",WDI_Wide[Year],$A14)</f>
        <v>34.299999999999997</v>
      </c>
      <c r="H14" s="2">
        <f>SUMIFS(WDI_Wide[Internet users],WDI_Wide[ISO3],"IND",WDI_Wide[Year],$A14)</f>
        <v>7.5</v>
      </c>
      <c r="I14" s="2">
        <f>SUMIFS(WDI_Wide[Internet users],WDI_Wide[ISO3],"NGA",WDI_Wide[Year],$A14)</f>
        <v>11.5</v>
      </c>
      <c r="J14" s="2">
        <f>SUMIFS(WDI_Wide[Internet users],WDI_Wide[ISO3],"USA",WDI_Wide[Year],$A14)</f>
        <v>71.69</v>
      </c>
      <c r="K14" s="2" cm="1">
        <f t="array" ref="K14">MEDIAN(_xlfn._xlws.FILTER(WDI_Wide[Life expectancy],(WDI_Wide[Year]=$A14)*(WDI_Wide[Life expectancy]&lt;&gt;"")))</f>
        <v>76.246341463414595</v>
      </c>
      <c r="L14" s="14" cm="1">
        <f t="array" ref="L14">MEDIAN(_xlfn._xlws.FILTER(WDI_Wide[Income per person],(WDI_Wide[Year]=$A14)*(WDI_Wide[Income per person]&lt;&gt;"")))</f>
        <v>39574.050073294697</v>
      </c>
      <c r="M14" s="2" cm="1">
        <f t="array" ref="M14">MAX(_xlfn._xlws.FILTER(WDI_Wide[Income per person],(WDI_Wide[Year]=$A14)*(WDI_Wide[Income per person]&lt;&gt;"")))/MIN(_xlfn._xlws.FILTER(WDI_Wide[Income per person],(WDI_Wide[Year]=$A14)*(WDI_Wide[Income per person]&lt;&gt;"")))</f>
        <v>15.529248251947635</v>
      </c>
    </row>
    <row r="15" spans="1:13" x14ac:dyDescent="0.45">
      <c r="A15" s="16">
        <v>2011</v>
      </c>
      <c r="B15" s="2" cm="1">
        <f t="array" ref="B15">MEDIAN(_xlfn._xlws.FILTER(WDI_Wide[GDP growth],(WDI_Wide[Year]=$A15)*(WDI_Wide[GDP growth]&lt;&gt;"")))</f>
        <v>3.4440450529708899</v>
      </c>
      <c r="C15" s="16">
        <f>COUNTIFS(WDI_Wide[Year],$A15,WDI_Wide[GDP growth],"&lt;0")</f>
        <v>2</v>
      </c>
      <c r="D15" s="2">
        <f>SUMIFS(WDI_Wide[GDP growth],WDI_Wide[ISO3],"CHN",WDI_Wide[Year],$A15)</f>
        <v>9.4620524829818606</v>
      </c>
      <c r="E15" s="2">
        <f>SUMIFS(WDI_Wide[GDP growth],WDI_Wide[ISO3],"USA",WDI_Wide[Year],$A15)</f>
        <v>1.5644068520541901</v>
      </c>
      <c r="F15" s="2" cm="1">
        <f t="array" ref="F15">MEDIAN(_xlfn._xlws.FILTER(WDI_Wide[Internet users],(WDI_Wide[Year]=$A15)*(WDI_Wide[Internet users]&lt;&gt;"")))</f>
        <v>58</v>
      </c>
      <c r="G15" s="2">
        <f>SUMIFS(WDI_Wide[Internet users],WDI_Wide[ISO3],"CHN",WDI_Wide[Year],$A15)</f>
        <v>38.299999999999997</v>
      </c>
      <c r="H15" s="2">
        <f>SUMIFS(WDI_Wide[Internet users],WDI_Wide[ISO3],"IND",WDI_Wide[Year],$A15)</f>
        <v>10.07</v>
      </c>
      <c r="I15" s="2">
        <f>SUMIFS(WDI_Wide[Internet users],WDI_Wide[ISO3],"NGA",WDI_Wide[Year],$A15)</f>
        <v>13.80000019</v>
      </c>
      <c r="J15" s="2">
        <f>SUMIFS(WDI_Wide[Internet users],WDI_Wide[ISO3],"USA",WDI_Wide[Year],$A15)</f>
        <v>69.729460761926802</v>
      </c>
      <c r="K15" s="2" cm="1">
        <f t="array" ref="K15">MEDIAN(_xlfn._xlws.FILTER(WDI_Wide[Life expectancy],(WDI_Wide[Year]=$A15)*(WDI_Wide[Life expectancy]&lt;&gt;"")))</f>
        <v>76.695121951219505</v>
      </c>
      <c r="L15" s="14" cm="1">
        <f t="array" ref="L15">MEDIAN(_xlfn._xlws.FILTER(WDI_Wide[Income per person],(WDI_Wide[Year]=$A15)*(WDI_Wide[Income per person]&lt;&gt;"")))</f>
        <v>40719.227377167103</v>
      </c>
      <c r="M15" s="2" cm="1">
        <f t="array" ref="M15">MAX(_xlfn._xlws.FILTER(WDI_Wide[Income per person],(WDI_Wide[Year]=$A15)*(WDI_Wide[Income per person]&lt;&gt;"")))/MIN(_xlfn._xlws.FILTER(WDI_Wide[Income per person],(WDI_Wide[Year]=$A15)*(WDI_Wide[Income per person]&lt;&gt;"")))</f>
        <v>15.009260708222349</v>
      </c>
    </row>
    <row r="16" spans="1:13" x14ac:dyDescent="0.45">
      <c r="A16" s="16">
        <v>2012</v>
      </c>
      <c r="B16" s="2" cm="1">
        <f t="array" ref="B16">MEDIAN(_xlfn._xlws.FILTER(WDI_Wide[GDP growth],(WDI_Wide[Year]=$A16)*(WDI_Wide[GDP growth]&lt;&gt;"")))</f>
        <v>2.22619979818487</v>
      </c>
      <c r="C16" s="16">
        <f>COUNTIFS(WDI_Wide[Year],$A16,WDI_Wide[GDP growth],"&lt;0")</f>
        <v>4</v>
      </c>
      <c r="D16" s="2">
        <f>SUMIFS(WDI_Wide[GDP growth],WDI_Wide[ISO3],"CHN",WDI_Wide[Year],$A16)</f>
        <v>7.8578201481217</v>
      </c>
      <c r="E16" s="2">
        <f>SUMIFS(WDI_Wide[GDP growth],WDI_Wide[ISO3],"USA",WDI_Wide[Year],$A16)</f>
        <v>2.2891133900976701</v>
      </c>
      <c r="F16" s="2" cm="1">
        <f t="array" ref="F16">MEDIAN(_xlfn._xlws.FILTER(WDI_Wide[Internet users],(WDI_Wide[Year]=$A16)*(WDI_Wide[Internet users]&lt;&gt;"")))</f>
        <v>62.309997271469101</v>
      </c>
      <c r="G16" s="2">
        <f>SUMIFS(WDI_Wide[Internet users],WDI_Wide[ISO3],"CHN",WDI_Wide[Year],$A16)</f>
        <v>42.300098419999998</v>
      </c>
      <c r="H16" s="2">
        <f>SUMIFS(WDI_Wide[Internet users],WDI_Wide[ISO3],"IND",WDI_Wide[Year],$A16)</f>
        <v>11.100000380000001</v>
      </c>
      <c r="I16" s="2">
        <f>SUMIFS(WDI_Wide[Internet users],WDI_Wide[ISO3],"NGA",WDI_Wide[Year],$A16)</f>
        <v>16.100000380000001</v>
      </c>
      <c r="J16" s="2">
        <f>SUMIFS(WDI_Wide[Internet users],WDI_Wide[ISO3],"USA",WDI_Wide[Year],$A16)</f>
        <v>74.7</v>
      </c>
      <c r="K16" s="2" cm="1">
        <f t="array" ref="K16">MEDIAN(_xlfn._xlws.FILTER(WDI_Wide[Life expectancy],(WDI_Wide[Year]=$A16)*(WDI_Wide[Life expectancy]&lt;&gt;"")))</f>
        <v>76.746341463414595</v>
      </c>
      <c r="L16" s="14" cm="1">
        <f t="array" ref="L16">MEDIAN(_xlfn._xlws.FILTER(WDI_Wide[Income per person],(WDI_Wide[Year]=$A16)*(WDI_Wide[Income per person]&lt;&gt;"")))</f>
        <v>41034.048156635603</v>
      </c>
      <c r="M16" s="2" cm="1">
        <f t="array" ref="M16">MAX(_xlfn._xlws.FILTER(WDI_Wide[Income per person],(WDI_Wide[Year]=$A16)*(WDI_Wide[Income per person]&lt;&gt;"")))/MIN(_xlfn._xlws.FILTER(WDI_Wide[Income per person],(WDI_Wide[Year]=$A16)*(WDI_Wide[Income per person]&lt;&gt;"")))</f>
        <v>14.437674996824894</v>
      </c>
    </row>
    <row r="17" spans="1:13" x14ac:dyDescent="0.45">
      <c r="A17" s="16">
        <v>2013</v>
      </c>
      <c r="B17" s="2" cm="1">
        <f t="array" ref="B17">MEDIAN(_xlfn._xlws.FILTER(WDI_Wide[GDP growth],(WDI_Wide[Year]=$A17)*(WDI_Wide[GDP growth]&lt;&gt;"")))</f>
        <v>2.1854660536338599</v>
      </c>
      <c r="C17" s="16">
        <f>COUNTIFS(WDI_Wide[Year],$A17,WDI_Wide[GDP growth],"&lt;0")</f>
        <v>3</v>
      </c>
      <c r="D17" s="2">
        <f>SUMIFS(WDI_Wide[GDP growth],WDI_Wide[ISO3],"CHN",WDI_Wide[Year],$A17)</f>
        <v>7.7784295475725704</v>
      </c>
      <c r="E17" s="2">
        <f>SUMIFS(WDI_Wide[GDP growth],WDI_Wide[ISO3],"USA",WDI_Wide[Year],$A17)</f>
        <v>2.1178300944347099</v>
      </c>
      <c r="F17" s="2" cm="1">
        <f t="array" ref="F17">MEDIAN(_xlfn._xlws.FILTER(WDI_Wide[Internet users],(WDI_Wide[Year]=$A17)*(WDI_Wide[Internet users]&lt;&gt;"")))</f>
        <v>62.849200000000003</v>
      </c>
      <c r="G17" s="2">
        <f>SUMIFS(WDI_Wide[Internet users],WDI_Wide[ISO3],"CHN",WDI_Wide[Year],$A17)</f>
        <v>45.799999239999998</v>
      </c>
      <c r="H17" s="2">
        <f>SUMIFS(WDI_Wide[Internet users],WDI_Wide[ISO3],"IND",WDI_Wide[Year],$A17)</f>
        <v>12.30000019</v>
      </c>
      <c r="I17" s="2">
        <f>SUMIFS(WDI_Wide[Internet users],WDI_Wide[ISO3],"NGA",WDI_Wide[Year],$A17)</f>
        <v>19.100000380000001</v>
      </c>
      <c r="J17" s="2">
        <f>SUMIFS(WDI_Wide[Internet users],WDI_Wide[ISO3],"USA",WDI_Wide[Year],$A17)</f>
        <v>71.400000000000006</v>
      </c>
      <c r="K17" s="2" cm="1">
        <f t="array" ref="K17">MEDIAN(_xlfn._xlws.FILTER(WDI_Wide[Life expectancy],(WDI_Wide[Year]=$A17)*(WDI_Wide[Life expectancy]&lt;&gt;"")))</f>
        <v>77</v>
      </c>
      <c r="L17" s="14" cm="1">
        <f t="array" ref="L17">MEDIAN(_xlfn._xlws.FILTER(WDI_Wide[Income per person],(WDI_Wide[Year]=$A17)*(WDI_Wide[Income per person]&lt;&gt;"")))</f>
        <v>40594.914008767999</v>
      </c>
      <c r="M17" s="2" cm="1">
        <f t="array" ref="M17">MAX(_xlfn._xlws.FILTER(WDI_Wide[Income per person],(WDI_Wide[Year]=$A17)*(WDI_Wide[Income per person]&lt;&gt;"")))/MIN(_xlfn._xlws.FILTER(WDI_Wide[Income per person],(WDI_Wide[Year]=$A17)*(WDI_Wide[Income per person]&lt;&gt;"")))</f>
        <v>13.84548599207486</v>
      </c>
    </row>
    <row r="18" spans="1:13" x14ac:dyDescent="0.45">
      <c r="A18" s="16">
        <v>2014</v>
      </c>
      <c r="B18" s="2" cm="1">
        <f t="array" ref="B18">MEDIAN(_xlfn._xlws.FILTER(WDI_Wide[GDP growth],(WDI_Wide[Year]=$A18)*(WDI_Wide[GDP growth]&lt;&gt;"")))</f>
        <v>2.54342347675991</v>
      </c>
      <c r="C18" s="16">
        <f>COUNTIFS(WDI_Wide[Year],$A18,WDI_Wide[GDP growth],"&lt;0")</f>
        <v>2</v>
      </c>
      <c r="D18" s="2">
        <f>SUMIFS(WDI_Wide[GDP growth],WDI_Wide[ISO3],"CHN",WDI_Wide[Year],$A18)</f>
        <v>7.4610073577816101</v>
      </c>
      <c r="E18" s="2">
        <f>SUMIFS(WDI_Wide[GDP growth],WDI_Wide[ISO3],"USA",WDI_Wide[Year],$A18)</f>
        <v>2.5238198175784601</v>
      </c>
      <c r="F18" s="2" cm="1">
        <f t="array" ref="F18">MEDIAN(_xlfn._xlws.FILTER(WDI_Wide[Internet users],(WDI_Wide[Year]=$A18)*(WDI_Wide[Internet users]&lt;&gt;"")))</f>
        <v>66.5987360557248</v>
      </c>
      <c r="G18" s="2">
        <f>SUMIFS(WDI_Wide[Internet users],WDI_Wide[ISO3],"CHN",WDI_Wide[Year],$A18)</f>
        <v>47.900001529999997</v>
      </c>
      <c r="H18" s="2">
        <f>SUMIFS(WDI_Wide[Internet users],WDI_Wide[ISO3],"IND",WDI_Wide[Year],$A18)</f>
        <v>13.5</v>
      </c>
      <c r="I18" s="2">
        <f>SUMIFS(WDI_Wide[Internet users],WDI_Wide[ISO3],"NGA",WDI_Wide[Year],$A18)</f>
        <v>21</v>
      </c>
      <c r="J18" s="2">
        <f>SUMIFS(WDI_Wide[Internet users],WDI_Wide[ISO3],"USA",WDI_Wide[Year],$A18)</f>
        <v>73</v>
      </c>
      <c r="K18" s="2" cm="1">
        <f t="array" ref="K18">MEDIAN(_xlfn._xlws.FILTER(WDI_Wide[Life expectancy],(WDI_Wide[Year]=$A18)*(WDI_Wide[Life expectancy]&lt;&gt;"")))</f>
        <v>77.602439024390307</v>
      </c>
      <c r="L18" s="14" cm="1">
        <f t="array" ref="L18">MEDIAN(_xlfn._xlws.FILTER(WDI_Wide[Income per person],(WDI_Wide[Year]=$A18)*(WDI_Wide[Income per person]&lt;&gt;"")))</f>
        <v>41339.411116941701</v>
      </c>
      <c r="M18" s="2" cm="1">
        <f t="array" ref="M18">MAX(_xlfn._xlws.FILTER(WDI_Wide[Income per person],(WDI_Wide[Year]=$A18)*(WDI_Wide[Income per person]&lt;&gt;"")))/MIN(_xlfn._xlws.FILTER(WDI_Wide[Income per person],(WDI_Wide[Year]=$A18)*(WDI_Wide[Income per person]&lt;&gt;"")))</f>
        <v>13.223586184173284</v>
      </c>
    </row>
    <row r="19" spans="1:13" x14ac:dyDescent="0.45">
      <c r="A19" s="16">
        <v>2015</v>
      </c>
      <c r="B19" s="2" cm="1">
        <f t="array" ref="B19">MEDIAN(_xlfn._xlws.FILTER(WDI_Wide[GDP growth],(WDI_Wide[Year]=$A19)*(WDI_Wide[GDP growth]&lt;&gt;"")))</f>
        <v>2.65269329541779</v>
      </c>
      <c r="C19" s="16">
        <f>COUNTIFS(WDI_Wide[Year],$A19,WDI_Wide[GDP growth],"&lt;0")</f>
        <v>2</v>
      </c>
      <c r="D19" s="2">
        <f>SUMIFS(WDI_Wide[GDP growth],WDI_Wide[ISO3],"CHN",WDI_Wide[Year],$A19)</f>
        <v>6.9816225556236704</v>
      </c>
      <c r="E19" s="2">
        <f>SUMIFS(WDI_Wide[GDP growth],WDI_Wide[ISO3],"USA",WDI_Wide[Year],$A19)</f>
        <v>2.9455504522733702</v>
      </c>
      <c r="F19" s="2" cm="1">
        <f t="array" ref="F19">MEDIAN(_xlfn._xlws.FILTER(WDI_Wide[Internet users],(WDI_Wide[Year]=$A19)*(WDI_Wide[Internet users]&lt;&gt;"")))</f>
        <v>69.616235801400407</v>
      </c>
      <c r="G19" s="2">
        <f>SUMIFS(WDI_Wide[Internet users],WDI_Wide[ISO3],"CHN",WDI_Wide[Year],$A19)</f>
        <v>50.299999239999998</v>
      </c>
      <c r="H19" s="2">
        <f>SUMIFS(WDI_Wide[Internet users],WDI_Wide[ISO3],"IND",WDI_Wide[Year],$A19)</f>
        <v>14.899999620000001</v>
      </c>
      <c r="I19" s="2">
        <f>SUMIFS(WDI_Wide[Internet users],WDI_Wide[ISO3],"NGA",WDI_Wide[Year],$A19)</f>
        <v>22.514200209999998</v>
      </c>
      <c r="J19" s="2">
        <f>SUMIFS(WDI_Wide[Internet users],WDI_Wide[ISO3],"USA",WDI_Wide[Year],$A19)</f>
        <v>74.554202446276093</v>
      </c>
      <c r="K19" s="2" cm="1">
        <f t="array" ref="K19">MEDIAN(_xlfn._xlws.FILTER(WDI_Wide[Life expectancy],(WDI_Wide[Year]=$A19)*(WDI_Wide[Life expectancy]&lt;&gt;"")))</f>
        <v>77.775999999999996</v>
      </c>
      <c r="L19" s="14" cm="1">
        <f t="array" ref="L19">MEDIAN(_xlfn._xlws.FILTER(WDI_Wide[Income per person],(WDI_Wide[Year]=$A19)*(WDI_Wide[Income per person]&lt;&gt;"")))</f>
        <v>43053.761430314</v>
      </c>
      <c r="M19" s="2" cm="1">
        <f t="array" ref="M19">MAX(_xlfn._xlws.FILTER(WDI_Wide[Income per person],(WDI_Wide[Year]=$A19)*(WDI_Wide[Income per person]&lt;&gt;"")))/MIN(_xlfn._xlws.FILTER(WDI_Wide[Income per person],(WDI_Wide[Year]=$A19)*(WDI_Wide[Income per person]&lt;&gt;"")))</f>
        <v>12.429356919014968</v>
      </c>
    </row>
    <row r="20" spans="1:13" x14ac:dyDescent="0.45">
      <c r="A20" s="16">
        <v>2016</v>
      </c>
      <c r="B20" s="2" cm="1">
        <f t="array" ref="B20">MEDIAN(_xlfn._xlws.FILTER(WDI_Wide[GDP growth],(WDI_Wide[Year]=$A20)*(WDI_Wide[GDP growth]&lt;&gt;"")))</f>
        <v>1.91159094214852</v>
      </c>
      <c r="C20" s="16">
        <f>COUNTIFS(WDI_Wide[Year],$A20,WDI_Wide[GDP growth],"&lt;0")</f>
        <v>3</v>
      </c>
      <c r="D20" s="2">
        <f>SUMIFS(WDI_Wide[GDP growth],WDI_Wide[ISO3],"CHN",WDI_Wide[Year],$A20)</f>
        <v>6.7736886867727</v>
      </c>
      <c r="E20" s="2">
        <f>SUMIFS(WDI_Wide[GDP growth],WDI_Wide[ISO3],"USA",WDI_Wide[Year],$A20)</f>
        <v>1.81945147909089</v>
      </c>
      <c r="F20" s="2" cm="1">
        <f t="array" ref="F20">MEDIAN(_xlfn._xlws.FILTER(WDI_Wide[Internet users],(WDI_Wide[Year]=$A20)*(WDI_Wide[Internet users]&lt;&gt;"")))</f>
        <v>73.300704096266898</v>
      </c>
      <c r="G20" s="2">
        <f>SUMIFS(WDI_Wide[Internet users],WDI_Wide[ISO3],"CHN",WDI_Wide[Year],$A20)</f>
        <v>53.2</v>
      </c>
      <c r="H20" s="2">
        <f>SUMIFS(WDI_Wide[Internet users],WDI_Wide[ISO3],"IND",WDI_Wide[Year],$A20)</f>
        <v>16.5</v>
      </c>
      <c r="I20" s="2">
        <f>SUMIFS(WDI_Wide[Internet users],WDI_Wide[ISO3],"NGA",WDI_Wide[Year],$A20)</f>
        <v>24.137500760000002</v>
      </c>
      <c r="J20" s="2">
        <f>SUMIFS(WDI_Wide[Internet users],WDI_Wide[ISO3],"USA",WDI_Wide[Year],$A20)</f>
        <v>85.544421288722205</v>
      </c>
      <c r="K20" s="2" cm="1">
        <f t="array" ref="K20">MEDIAN(_xlfn._xlws.FILTER(WDI_Wide[Life expectancy],(WDI_Wide[Year]=$A20)*(WDI_Wide[Life expectancy]&lt;&gt;"")))</f>
        <v>78.353999999999999</v>
      </c>
      <c r="L20" s="14" cm="1">
        <f t="array" ref="L20">MEDIAN(_xlfn._xlws.FILTER(WDI_Wide[Income per person],(WDI_Wide[Year]=$A20)*(WDI_Wide[Income per person]&lt;&gt;"")))</f>
        <v>44274.667614992199</v>
      </c>
      <c r="M20" s="2" cm="1">
        <f t="array" ref="M20">MAX(_xlfn._xlws.FILTER(WDI_Wide[Income per person],(WDI_Wide[Year]=$A20)*(WDI_Wide[Income per person]&lt;&gt;"")))/MIN(_xlfn._xlws.FILTER(WDI_Wide[Income per person],(WDI_Wide[Year]=$A20)*(WDI_Wide[Income per person]&lt;&gt;"")))</f>
        <v>11.712553557402369</v>
      </c>
    </row>
    <row r="21" spans="1:13" x14ac:dyDescent="0.45">
      <c r="A21" s="16">
        <v>2017</v>
      </c>
      <c r="B21" s="2" cm="1">
        <f t="array" ref="B21">MEDIAN(_xlfn._xlws.FILTER(WDI_Wide[GDP growth],(WDI_Wide[Year]=$A21)*(WDI_Wide[GDP growth]&lt;&gt;"")))</f>
        <v>2.7815083467998698</v>
      </c>
      <c r="C21" s="16">
        <f>COUNTIFS(WDI_Wide[Year],$A21,WDI_Wide[GDP growth],"&lt;0")</f>
        <v>0</v>
      </c>
      <c r="D21" s="2">
        <f>SUMIFS(WDI_Wide[GDP growth],WDI_Wide[ISO3],"CHN",WDI_Wide[Year],$A21)</f>
        <v>6.8912391663619097</v>
      </c>
      <c r="E21" s="2">
        <f>SUMIFS(WDI_Wide[GDP growth],WDI_Wide[ISO3],"USA",WDI_Wide[Year],$A21)</f>
        <v>2.45762230126449</v>
      </c>
      <c r="F21" s="2" cm="1">
        <f t="array" ref="F21">MEDIAN(_xlfn._xlws.FILTER(WDI_Wide[Internet users],(WDI_Wide[Year]=$A21)*(WDI_Wide[Internet users]&lt;&gt;"")))</f>
        <v>76.008138533910497</v>
      </c>
      <c r="G21" s="2">
        <f>SUMIFS(WDI_Wide[Internet users],WDI_Wide[ISO3],"CHN",WDI_Wide[Year],$A21)</f>
        <v>54.3</v>
      </c>
      <c r="H21" s="2">
        <f>SUMIFS(WDI_Wide[Internet users],WDI_Wide[ISO3],"IND",WDI_Wide[Year],$A21)</f>
        <v>18.200000760000002</v>
      </c>
      <c r="I21" s="2">
        <f>SUMIFS(WDI_Wide[Internet users],WDI_Wide[ISO3],"NGA",WDI_Wide[Year],$A21)</f>
        <v>25.877899169999999</v>
      </c>
      <c r="J21" s="2">
        <f>SUMIFS(WDI_Wide[Internet users],WDI_Wide[ISO3],"USA",WDI_Wide[Year],$A21)</f>
        <v>87.274889168765696</v>
      </c>
      <c r="K21" s="2" cm="1">
        <f t="array" ref="K21">MEDIAN(_xlfn._xlws.FILTER(WDI_Wide[Life expectancy],(WDI_Wide[Year]=$A21)*(WDI_Wide[Life expectancy]&lt;&gt;"")))</f>
        <v>78.539024390243895</v>
      </c>
      <c r="L21" s="14" cm="1">
        <f t="array" ref="L21">MEDIAN(_xlfn._xlws.FILTER(WDI_Wide[Income per person],(WDI_Wide[Year]=$A21)*(WDI_Wide[Income per person]&lt;&gt;"")))</f>
        <v>45446.250857569503</v>
      </c>
      <c r="M21" s="2" cm="1">
        <f t="array" ref="M21">MAX(_xlfn._xlws.FILTER(WDI_Wide[Income per person],(WDI_Wide[Year]=$A21)*(WDI_Wide[Income per person]&lt;&gt;"")))/MIN(_xlfn._xlws.FILTER(WDI_Wide[Income per person],(WDI_Wide[Year]=$A21)*(WDI_Wide[Income per person]&lt;&gt;"")))</f>
        <v>11.148585698941588</v>
      </c>
    </row>
    <row r="22" spans="1:13" x14ac:dyDescent="0.45">
      <c r="A22" s="16">
        <v>2018</v>
      </c>
      <c r="B22" s="2" cm="1">
        <f t="array" ref="B22">MEDIAN(_xlfn._xlws.FILTER(WDI_Wide[GDP growth],(WDI_Wide[Year]=$A22)*(WDI_Wide[GDP growth]&lt;&gt;"")))</f>
        <v>2.7429634140224599</v>
      </c>
      <c r="C22" s="16">
        <f>COUNTIFS(WDI_Wide[Year],$A22,WDI_Wide[GDP growth],"&lt;0")</f>
        <v>1</v>
      </c>
      <c r="D22" s="2">
        <f>SUMIFS(WDI_Wide[GDP growth],WDI_Wide[ISO3],"CHN",WDI_Wide[Year],$A22)</f>
        <v>6.7578061423240001</v>
      </c>
      <c r="E22" s="2">
        <f>SUMIFS(WDI_Wide[GDP growth],WDI_Wide[ISO3],"USA",WDI_Wide[Year],$A22)</f>
        <v>2.9665050670194302</v>
      </c>
      <c r="F22" s="2" cm="1">
        <f t="array" ref="F22">MEDIAN(_xlfn._xlws.FILTER(WDI_Wide[Internet users],(WDI_Wide[Year]=$A22)*(WDI_Wide[Internet users]&lt;&gt;"")))</f>
        <v>80.864721872695398</v>
      </c>
      <c r="G22" s="2">
        <f>SUMIFS(WDI_Wide[Internet users],WDI_Wide[ISO3],"CHN",WDI_Wide[Year],$A22)</f>
        <v>65.358398440000002</v>
      </c>
      <c r="H22" s="2">
        <f>SUMIFS(WDI_Wide[Internet users],WDI_Wide[ISO3],"IND",WDI_Wide[Year],$A22)</f>
        <v>20.081300037938401</v>
      </c>
      <c r="I22" s="2">
        <f>SUMIFS(WDI_Wide[Internet users],WDI_Wide[ISO3],"NGA",WDI_Wide[Year],$A22)</f>
        <v>27.743700029999999</v>
      </c>
      <c r="J22" s="2">
        <f>SUMIFS(WDI_Wide[Internet users],WDI_Wide[ISO3],"USA",WDI_Wide[Year],$A22)</f>
        <v>88.498903165152001</v>
      </c>
      <c r="K22" s="2" cm="1">
        <f t="array" ref="K22">MEDIAN(_xlfn._xlws.FILTER(WDI_Wide[Life expectancy],(WDI_Wide[Year]=$A22)*(WDI_Wide[Life expectancy]&lt;&gt;"")))</f>
        <v>78.639024390243904</v>
      </c>
      <c r="L22" s="14" cm="1">
        <f t="array" ref="L22">MEDIAN(_xlfn._xlws.FILTER(WDI_Wide[Income per person],(WDI_Wide[Year]=$A22)*(WDI_Wide[Income per person]&lt;&gt;"")))</f>
        <v>46133.022597871801</v>
      </c>
      <c r="M22" s="2" cm="1">
        <f t="array" ref="M22">MAX(_xlfn._xlws.FILTER(WDI_Wide[Income per person],(WDI_Wide[Year]=$A22)*(WDI_Wide[Income per person]&lt;&gt;"")))/MIN(_xlfn._xlws.FILTER(WDI_Wide[Income per person],(WDI_Wide[Year]=$A22)*(WDI_Wide[Income per person]&lt;&gt;"")))</f>
        <v>10.86026406983855</v>
      </c>
    </row>
    <row r="23" spans="1:13" x14ac:dyDescent="0.45">
      <c r="A23" s="16">
        <v>2019</v>
      </c>
      <c r="B23" s="2" cm="1">
        <f t="array" ref="B23">MEDIAN(_xlfn._xlws.FILTER(WDI_Wide[GDP growth],(WDI_Wide[Year]=$A23)*(WDI_Wide[GDP growth]&lt;&gt;"")))</f>
        <v>1.9611785084171101</v>
      </c>
      <c r="C23" s="16">
        <f>COUNTIFS(WDI_Wide[Year],$A23,WDI_Wide[GDP growth],"&lt;0")</f>
        <v>3</v>
      </c>
      <c r="D23" s="2">
        <f>SUMIFS(WDI_Wide[GDP growth],WDI_Wide[ISO3],"CHN",WDI_Wide[Year],$A23)</f>
        <v>6.0673780633367196</v>
      </c>
      <c r="E23" s="2">
        <f>SUMIFS(WDI_Wide[GDP growth],WDI_Wide[ISO3],"USA",WDI_Wide[Year],$A23)</f>
        <v>2.5838253305222501</v>
      </c>
      <c r="F23" s="2" cm="1">
        <f t="array" ref="F23">MEDIAN(_xlfn._xlws.FILTER(WDI_Wide[Internet users],(WDI_Wide[Year]=$A23)*(WDI_Wide[Internet users]&lt;&gt;"")))</f>
        <v>82.642161867066804</v>
      </c>
      <c r="G23" s="2">
        <f>SUMIFS(WDI_Wide[Internet users],WDI_Wide[ISO3],"CHN",WDI_Wide[Year],$A23)</f>
        <v>64.080881297515006</v>
      </c>
      <c r="H23" s="2">
        <f>SUMIFS(WDI_Wide[Internet users],WDI_Wide[ISO3],"IND",WDI_Wide[Year],$A23)</f>
        <v>29.523500439999999</v>
      </c>
      <c r="I23" s="2">
        <f>SUMIFS(WDI_Wide[Internet users],WDI_Wide[ISO3],"NGA",WDI_Wide[Year],$A23)</f>
        <v>29.744100570000001</v>
      </c>
      <c r="J23" s="2">
        <f>SUMIFS(WDI_Wide[Internet users],WDI_Wide[ISO3],"USA",WDI_Wide[Year],$A23)</f>
        <v>89.430284857571195</v>
      </c>
      <c r="K23" s="2" cm="1">
        <f t="array" ref="K23">MEDIAN(_xlfn._xlws.FILTER(WDI_Wide[Life expectancy],(WDI_Wide[Year]=$A23)*(WDI_Wide[Life expectancy]&lt;&gt;"")))</f>
        <v>78.313000000000002</v>
      </c>
      <c r="L23" s="14" cm="1">
        <f t="array" ref="L23">MEDIAN(_xlfn._xlws.FILTER(WDI_Wide[Income per person],(WDI_Wide[Year]=$A23)*(WDI_Wide[Income per person]&lt;&gt;"")))</f>
        <v>46055.349867248697</v>
      </c>
      <c r="M23" s="2" cm="1">
        <f t="array" ref="M23">MAX(_xlfn._xlws.FILTER(WDI_Wide[Income per person],(WDI_Wide[Year]=$A23)*(WDI_Wide[Income per person]&lt;&gt;"")))/MIN(_xlfn._xlws.FILTER(WDI_Wide[Income per person],(WDI_Wide[Year]=$A23)*(WDI_Wide[Income per person]&lt;&gt;"")))</f>
        <v>10.606694388691729</v>
      </c>
    </row>
    <row r="24" spans="1:13" x14ac:dyDescent="0.45">
      <c r="A24" s="16">
        <v>2020</v>
      </c>
      <c r="B24" s="2" cm="1">
        <f t="array" ref="B24">MEDIAN(_xlfn._xlws.FILTER(WDI_Wide[GDP growth],(WDI_Wide[Year]=$A24)*(WDI_Wide[GDP growth]&lt;&gt;"")))</f>
        <v>-3.8679971419160801</v>
      </c>
      <c r="C24" s="16">
        <f>COUNTIFS(WDI_Wide[Year],$A24,WDI_Wide[GDP growth],"&lt;0")</f>
        <v>22</v>
      </c>
      <c r="D24" s="2">
        <f>SUMIFS(WDI_Wide[GDP growth],WDI_Wide[ISO3],"CHN",WDI_Wide[Year],$A24)</f>
        <v>2.33950385203023</v>
      </c>
      <c r="E24" s="2">
        <f>SUMIFS(WDI_Wide[GDP growth],WDI_Wide[ISO3],"USA",WDI_Wide[Year],$A24)</f>
        <v>-2.0813759777960001</v>
      </c>
      <c r="F24" s="2" cm="1">
        <f t="array" ref="F24">MEDIAN(_xlfn._xlws.FILTER(WDI_Wide[Internet users],(WDI_Wide[Year]=$A24)*(WDI_Wide[Internet users]&lt;&gt;"")))</f>
        <v>84.994669779999995</v>
      </c>
      <c r="G24" s="2">
        <f>SUMIFS(WDI_Wide[Internet users],WDI_Wide[ISO3],"CHN",WDI_Wide[Year],$A24)</f>
        <v>70.052759980000005</v>
      </c>
      <c r="H24" s="2">
        <f>SUMIFS(WDI_Wide[Internet users],WDI_Wide[ISO3],"IND",WDI_Wide[Year],$A24)</f>
        <v>43.405443130000002</v>
      </c>
      <c r="I24" s="2">
        <f>SUMIFS(WDI_Wide[Internet users],WDI_Wide[ISO3],"NGA",WDI_Wide[Year],$A24)</f>
        <v>31.888799670000001</v>
      </c>
      <c r="J24" s="2">
        <f>SUMIFS(WDI_Wide[Internet users],WDI_Wide[ISO3],"USA",WDI_Wide[Year],$A24)</f>
        <v>90.344703670000001</v>
      </c>
      <c r="K24" s="2" cm="1">
        <f t="array" ref="K24">MEDIAN(_xlfn._xlws.FILTER(WDI_Wide[Life expectancy],(WDI_Wide[Year]=$A24)*(WDI_Wide[Life expectancy]&lt;&gt;"")))</f>
        <v>77.596000000000004</v>
      </c>
      <c r="L24" s="14" cm="1">
        <f t="array" ref="L24">MEDIAN(_xlfn._xlws.FILTER(WDI_Wide[Income per person],(WDI_Wide[Year]=$A24)*(WDI_Wide[Income per person]&lt;&gt;"")))</f>
        <v>41553.447794567503</v>
      </c>
      <c r="M24" s="2" cm="1">
        <f t="array" ref="M24">MAX(_xlfn._xlws.FILTER(WDI_Wide[Income per person],(WDI_Wide[Year]=$A24)*(WDI_Wide[Income per person]&lt;&gt;"")))/MIN(_xlfn._xlws.FILTER(WDI_Wide[Income per person],(WDI_Wide[Year]=$A24)*(WDI_Wide[Income per person]&lt;&gt;"")))</f>
        <v>11.029966084461245</v>
      </c>
    </row>
    <row r="25" spans="1:13" x14ac:dyDescent="0.45">
      <c r="A25" s="16">
        <v>2021</v>
      </c>
      <c r="B25" s="2" cm="1">
        <f t="array" ref="B25">MEDIAN(_xlfn._xlws.FILTER(WDI_Wide[GDP growth],(WDI_Wide[Year]=$A25)*(WDI_Wide[GDP growth]&lt;&gt;"")))</f>
        <v>6.15202247867526</v>
      </c>
      <c r="C25" s="16">
        <f>COUNTIFS(WDI_Wide[Year],$A25,WDI_Wide[GDP growth],"&lt;0")</f>
        <v>0</v>
      </c>
      <c r="D25" s="2">
        <f>SUMIFS(WDI_Wide[GDP growth],WDI_Wide[ISO3],"CHN",WDI_Wide[Year],$A25)</f>
        <v>8.5703841498178104</v>
      </c>
      <c r="E25" s="2">
        <f>SUMIFS(WDI_Wide[GDP growth],WDI_Wide[ISO3],"USA",WDI_Wide[Year],$A25)</f>
        <v>6.15202247867526</v>
      </c>
      <c r="F25" s="2" cm="1">
        <f t="array" ref="F25">MEDIAN(_xlfn._xlws.FILTER(WDI_Wide[Internet users],(WDI_Wide[Year]=$A25)*(WDI_Wide[Internet users]&lt;&gt;"")))</f>
        <v>86.095485749999995</v>
      </c>
      <c r="G25" s="2">
        <f>SUMIFS(WDI_Wide[Internet users],WDI_Wide[ISO3],"CHN",WDI_Wide[Year],$A25)</f>
        <v>73.053235169999994</v>
      </c>
      <c r="H25" s="2">
        <f>SUMIFS(WDI_Wide[Internet users],WDI_Wide[ISO3],"IND",WDI_Wide[Year],$A25)</f>
        <v>49.258098599999997</v>
      </c>
      <c r="I25" s="2">
        <f>SUMIFS(WDI_Wide[Internet users],WDI_Wide[ISO3],"NGA",WDI_Wide[Year],$A25)</f>
        <v>35.509799960000002</v>
      </c>
      <c r="J25" s="2">
        <f>SUMIFS(WDI_Wide[Internet users],WDI_Wide[ISO3],"USA",WDI_Wide[Year],$A25)</f>
        <v>91.268402100000003</v>
      </c>
      <c r="K25" s="2" cm="1">
        <f t="array" ref="K25">MEDIAN(_xlfn._xlws.FILTER(WDI_Wide[Life expectancy],(WDI_Wide[Year]=$A25)*(WDI_Wide[Life expectancy]&lt;&gt;"")))</f>
        <v>77.088999999999999</v>
      </c>
      <c r="L25" s="14" cm="1">
        <f t="array" ref="L25">MEDIAN(_xlfn._xlws.FILTER(WDI_Wide[Income per person],(WDI_Wide[Year]=$A25)*(WDI_Wide[Income per person]&lt;&gt;"")))</f>
        <v>44251.665822262097</v>
      </c>
      <c r="M25" s="2" cm="1">
        <f t="array" ref="M25">MAX(_xlfn._xlws.FILTER(WDI_Wide[Income per person],(WDI_Wide[Year]=$A25)*(WDI_Wide[Income per person]&lt;&gt;"")))/MIN(_xlfn._xlws.FILTER(WDI_Wide[Income per person],(WDI_Wide[Year]=$A25)*(WDI_Wide[Income per person]&lt;&gt;"")))</f>
        <v>11.00681505139983</v>
      </c>
    </row>
    <row r="26" spans="1:13" x14ac:dyDescent="0.45">
      <c r="A26" s="16">
        <v>2022</v>
      </c>
      <c r="B26" s="2" cm="1">
        <f t="array" ref="B26">MEDIAN(_xlfn._xlws.FILTER(WDI_Wide[GDP growth],(WDI_Wide[Year]=$A26)*(WDI_Wide[GDP growth]&lt;&gt;"")))</f>
        <v>4.3188294915713596</v>
      </c>
      <c r="C26" s="16">
        <f>COUNTIFS(WDI_Wide[Year],$A26,WDI_Wide[GDP growth],"&lt;0")</f>
        <v>1</v>
      </c>
      <c r="D26" s="2">
        <f>SUMIFS(WDI_Wide[GDP growth],WDI_Wide[ISO3],"CHN",WDI_Wide[Year],$A26)</f>
        <v>3.1338543839406898</v>
      </c>
      <c r="E26" s="2">
        <f>SUMIFS(WDI_Wide[GDP growth],WDI_Wide[ISO3],"USA",WDI_Wide[Year],$A26)</f>
        <v>2.5242138507322198</v>
      </c>
      <c r="F26" s="2" cm="1">
        <f t="array" ref="F26">MEDIAN(_xlfn._xlws.FILTER(WDI_Wide[Internet users],(WDI_Wide[Year]=$A26)*(WDI_Wide[Internet users]&lt;&gt;"")))</f>
        <v>86.941134790000007</v>
      </c>
      <c r="G26" s="2">
        <f>SUMIFS(WDI_Wide[Internet users],WDI_Wide[ISO3],"CHN",WDI_Wide[Year],$A26)</f>
        <v>75.611316029999998</v>
      </c>
      <c r="H26" s="2">
        <f>SUMIFS(WDI_Wide[Internet users],WDI_Wide[ISO3],"IND",WDI_Wide[Year],$A26)</f>
        <v>55.9</v>
      </c>
      <c r="I26" s="2">
        <f>SUMIFS(WDI_Wide[Internet users],WDI_Wide[ISO3],"NGA",WDI_Wide[Year],$A26)</f>
        <v>39.147201539999998</v>
      </c>
      <c r="J26" s="2">
        <f>SUMIFS(WDI_Wide[Internet users],WDI_Wide[ISO3],"USA",WDI_Wide[Year],$A26)</f>
        <v>92.728500370000006</v>
      </c>
      <c r="K26" s="2" cm="1">
        <f t="array" ref="K26">MEDIAN(_xlfn._xlws.FILTER(WDI_Wide[Life expectancy],(WDI_Wide[Year]=$A26)*(WDI_Wide[Life expectancy]&lt;&gt;"")))</f>
        <v>77.590999999999994</v>
      </c>
      <c r="L26" s="14" cm="1">
        <f t="array" ref="L26">MEDIAN(_xlfn._xlws.FILTER(WDI_Wide[Income per person],(WDI_Wide[Year]=$A26)*(WDI_Wide[Income per person]&lt;&gt;"")))</f>
        <v>46733.480978053602</v>
      </c>
      <c r="M26" s="2" cm="1">
        <f t="array" ref="M26">MAX(_xlfn._xlws.FILTER(WDI_Wide[Income per person],(WDI_Wide[Year]=$A26)*(WDI_Wide[Income per person]&lt;&gt;"")))/MIN(_xlfn._xlws.FILTER(WDI_Wide[Income per person],(WDI_Wide[Year]=$A26)*(WDI_Wide[Income per person]&lt;&gt;"")))</f>
        <v>11.06287199773041</v>
      </c>
    </row>
    <row r="27" spans="1:13" x14ac:dyDescent="0.45">
      <c r="A27" s="16">
        <v>2023</v>
      </c>
      <c r="B27" s="2" cm="1">
        <f t="array" ref="B27">MEDIAN(_xlfn._xlws.FILTER(WDI_Wide[GDP growth],(WDI_Wide[Year]=$A27)*(WDI_Wide[GDP growth]&lt;&gt;"")))</f>
        <v>1.9530855219902501</v>
      </c>
      <c r="C27" s="16">
        <f>COUNTIFS(WDI_Wide[Year],$A27,WDI_Wide[GDP growth],"&lt;0")</f>
        <v>3</v>
      </c>
      <c r="D27" s="2">
        <f>SUMIFS(WDI_Wide[GDP growth],WDI_Wide[ISO3],"CHN",WDI_Wide[Year],$A27)</f>
        <v>5.4160033449295497</v>
      </c>
      <c r="E27" s="2">
        <f>SUMIFS(WDI_Wide[GDP growth],WDI_Wide[ISO3],"USA",WDI_Wide[Year],$A27)</f>
        <v>2.9343632244015501</v>
      </c>
      <c r="F27" s="2" cm="1">
        <f t="array" ref="F27">MEDIAN(_xlfn._xlws.FILTER(WDI_Wide[Internet users],(WDI_Wide[Year]=$A27)*(WDI_Wide[Internet users]&lt;&gt;"")))</f>
        <v>89.228971659999999</v>
      </c>
      <c r="G27" s="2">
        <f>SUMIFS(WDI_Wide[Internet users],WDI_Wide[ISO3],"CHN",WDI_Wide[Year],$A27)</f>
        <v>90.6</v>
      </c>
      <c r="H27" s="2">
        <f>SUMIFS(WDI_Wide[Internet users],WDI_Wide[ISO3],"IND",WDI_Wide[Year],$A27)</f>
        <v>60.252300259999998</v>
      </c>
      <c r="I27" s="2">
        <f>SUMIFS(WDI_Wide[Internet users],WDI_Wide[ISO3],"NGA",WDI_Wide[Year],$A27)</f>
        <v>40.063999180000003</v>
      </c>
      <c r="J27" s="2">
        <f>SUMIFS(WDI_Wide[Internet users],WDI_Wide[ISO3],"USA",WDI_Wide[Year],$A27)</f>
        <v>93.525596620000002</v>
      </c>
      <c r="K27" s="2" cm="1">
        <f t="array" ref="K27">MEDIAN(_xlfn._xlws.FILTER(WDI_Wide[Life expectancy],(WDI_Wide[Year]=$A27)*(WDI_Wide[Life expectancy]&lt;&gt;"")))</f>
        <v>78.385365853658499</v>
      </c>
      <c r="L27" s="14" cm="1">
        <f t="array" ref="L27">MEDIAN(_xlfn._xlws.FILTER(WDI_Wide[Income per person],(WDI_Wide[Year]=$A27)*(WDI_Wide[Income per person]&lt;&gt;"")))</f>
        <v>47322.593700450401</v>
      </c>
      <c r="M27" s="2" cm="1">
        <f t="array" ref="M27">MAX(_xlfn._xlws.FILTER(WDI_Wide[Income per person],(WDI_Wide[Year]=$A27)*(WDI_Wide[Income per person]&lt;&gt;"")))/MIN(_xlfn._xlws.FILTER(WDI_Wide[Income per person],(WDI_Wide[Year]=$A27)*(WDI_Wide[Income per person]&lt;&gt;"")))</f>
        <v>10.886562923904014</v>
      </c>
    </row>
    <row r="28" spans="1:13" x14ac:dyDescent="0.45">
      <c r="A28" s="16">
        <v>2024</v>
      </c>
      <c r="B28" s="2" cm="1">
        <f t="array" ref="B28">MEDIAN(_xlfn._xlws.FILTER(WDI_Wide[GDP growth],(WDI_Wide[Year]=$A28)*(WDI_Wide[GDP growth]&lt;&gt;"")))</f>
        <v>2.0462660540170101</v>
      </c>
      <c r="C28" s="16">
        <f>COUNTIFS(WDI_Wide[Year],$A28,WDI_Wide[GDP growth],"&lt;0")</f>
        <v>3</v>
      </c>
      <c r="D28" s="2">
        <f>SUMIFS(WDI_Wide[GDP growth],WDI_Wide[ISO3],"CHN",WDI_Wide[Year],$A28)</f>
        <v>4.9583037878809098</v>
      </c>
      <c r="E28" s="2">
        <f>SUMIFS(WDI_Wide[GDP growth],WDI_Wide[ISO3],"USA",WDI_Wide[Year],$A28)</f>
        <v>2.7931871536384101</v>
      </c>
      <c r="F28" s="2" cm="1">
        <f t="array" ref="F28">MEDIAN(_xlfn._xlws.FILTER(WDI_Wide[Internet users],(WDI_Wide[Year]=$A28)*(WDI_Wide[Internet users]&lt;&gt;"")))</f>
        <v>89.667152279999996</v>
      </c>
      <c r="G28" s="2">
        <f>SUMIFS(WDI_Wide[Internet users],WDI_Wide[ISO3],"CHN",WDI_Wide[Year],$A28)</f>
        <v>92</v>
      </c>
      <c r="H28" s="2">
        <f>SUMIFS(WDI_Wide[Internet users],WDI_Wide[ISO3],"IND",WDI_Wide[Year],$A28)</f>
        <v>64.943496699999997</v>
      </c>
      <c r="I28" s="2">
        <f>SUMIFS(WDI_Wide[Internet users],WDI_Wide[ISO3],"NGA",WDI_Wide[Year],$A28)</f>
        <v>41.21139908</v>
      </c>
      <c r="J28" s="2">
        <f>SUMIFS(WDI_Wide[Internet users],WDI_Wide[ISO3],"USA",WDI_Wide[Year],$A28)</f>
        <v>94.693801879999995</v>
      </c>
      <c r="K28" s="2" cm="1">
        <f t="array" ref="K28">MEDIAN(_xlfn._xlws.FILTER(WDI_Wide[Life expectancy],(WDI_Wide[Year]=$A28)*(WDI_Wide[Life expectancy]&lt;&gt;"")))</f>
        <v>78.890243902438996</v>
      </c>
      <c r="L28" s="14" cm="1">
        <f t="array" ref="L28">MEDIAN(_xlfn._xlws.FILTER(WDI_Wide[Income per person],(WDI_Wide[Year]=$A28)*(WDI_Wide[Income per person]&lt;&gt;"")))</f>
        <v>47479.844854566698</v>
      </c>
      <c r="M28" s="2" cm="1">
        <f t="array" ref="M28">MAX(_xlfn._xlws.FILTER(WDI_Wide[Income per person],(WDI_Wide[Year]=$A28)*(WDI_Wide[Income per person]&lt;&gt;"")))/MIN(_xlfn._xlws.FILTER(WDI_Wide[Income per person],(WDI_Wide[Year]=$A28)*(WDI_Wide[Income per person]&lt;&gt;"")))</f>
        <v>10.688973885826217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6B435-D7A6-4FD6-BB7E-76EEF0D1DFB8}">
  <dimension ref="A1:M30"/>
  <sheetViews>
    <sheetView tabSelected="1" workbookViewId="0"/>
  </sheetViews>
  <sheetFormatPr defaultRowHeight="14.25" x14ac:dyDescent="0.45"/>
  <cols>
    <col min="1" max="1" width="13.19921875" bestFit="1" customWidth="1"/>
    <col min="2" max="2" width="14.73046875" bestFit="1" customWidth="1"/>
    <col min="3" max="3" width="9.59765625" bestFit="1" customWidth="1"/>
    <col min="4" max="4" width="15.73046875" bestFit="1" customWidth="1"/>
    <col min="5" max="5" width="15.6640625" bestFit="1" customWidth="1"/>
    <col min="6" max="6" width="9.59765625" bestFit="1" customWidth="1"/>
    <col min="7" max="7" width="15.73046875" bestFit="1" customWidth="1"/>
    <col min="8" max="8" width="11.86328125" bestFit="1" customWidth="1"/>
    <col min="9" max="9" width="9.59765625" bestFit="1" customWidth="1"/>
    <col min="10" max="10" width="15.73046875" bestFit="1" customWidth="1"/>
    <col min="11" max="11" width="13.19921875" bestFit="1" customWidth="1"/>
    <col min="12" max="12" width="9.59765625" bestFit="1" customWidth="1"/>
    <col min="13" max="13" width="15.73046875" bestFit="1" customWidth="1"/>
    <col min="14" max="15" width="13.9296875" bestFit="1" customWidth="1"/>
    <col min="16" max="16" width="20.06640625" bestFit="1" customWidth="1"/>
  </cols>
  <sheetData>
    <row r="1" spans="1:13" ht="21" x14ac:dyDescent="0.65">
      <c r="A1" s="4" t="s">
        <v>188</v>
      </c>
    </row>
    <row r="2" spans="1:13" x14ac:dyDescent="0.45">
      <c r="A2" t="s">
        <v>189</v>
      </c>
    </row>
    <row r="3" spans="1:13" x14ac:dyDescent="0.45">
      <c r="B3" s="17" t="s">
        <v>184</v>
      </c>
    </row>
    <row r="4" spans="1:13" x14ac:dyDescent="0.45">
      <c r="B4" t="s">
        <v>10</v>
      </c>
      <c r="E4" t="s">
        <v>6</v>
      </c>
      <c r="H4" t="s">
        <v>18</v>
      </c>
      <c r="K4" t="s">
        <v>14</v>
      </c>
    </row>
    <row r="5" spans="1:13" x14ac:dyDescent="0.45">
      <c r="A5" s="17" t="s">
        <v>183</v>
      </c>
      <c r="B5" t="s">
        <v>185</v>
      </c>
      <c r="C5" t="s">
        <v>186</v>
      </c>
      <c r="D5" t="s">
        <v>187</v>
      </c>
      <c r="E5" t="s">
        <v>185</v>
      </c>
      <c r="F5" t="s">
        <v>186</v>
      </c>
      <c r="G5" t="s">
        <v>187</v>
      </c>
      <c r="H5" t="s">
        <v>185</v>
      </c>
      <c r="I5" t="s">
        <v>186</v>
      </c>
      <c r="J5" t="s">
        <v>187</v>
      </c>
      <c r="K5" t="s">
        <v>185</v>
      </c>
      <c r="L5" t="s">
        <v>186</v>
      </c>
      <c r="M5" t="s">
        <v>187</v>
      </c>
    </row>
    <row r="6" spans="1:13" x14ac:dyDescent="0.45">
      <c r="A6" s="18" t="s">
        <v>26</v>
      </c>
      <c r="B6" s="16">
        <v>-0.78899893905690999</v>
      </c>
      <c r="C6" s="16">
        <v>-1.34293072157739</v>
      </c>
      <c r="D6" s="16">
        <v>-0.55393178252048003</v>
      </c>
      <c r="E6" s="16">
        <v>22281.381429995799</v>
      </c>
      <c r="F6" s="16">
        <v>26771.965765057099</v>
      </c>
      <c r="G6" s="16">
        <v>4490.5843350612995</v>
      </c>
      <c r="H6" s="16">
        <v>7.0386830862177998</v>
      </c>
      <c r="I6" s="16">
        <v>89.667152279999996</v>
      </c>
      <c r="J6" s="16">
        <v>82.628469193782195</v>
      </c>
      <c r="K6" s="16">
        <v>73.91</v>
      </c>
      <c r="L6" s="16">
        <v>77.543000000000006</v>
      </c>
      <c r="M6" s="16">
        <v>3.6330000000000098</v>
      </c>
    </row>
    <row r="7" spans="1:13" x14ac:dyDescent="0.45">
      <c r="A7" s="18" t="s">
        <v>29</v>
      </c>
      <c r="B7" s="16">
        <v>3.9160574881715</v>
      </c>
      <c r="C7" s="16">
        <v>1.3734077336597501</v>
      </c>
      <c r="D7" s="16">
        <v>-2.5426497545117499</v>
      </c>
      <c r="E7" s="16">
        <v>45099.075209708397</v>
      </c>
      <c r="F7" s="16">
        <v>60309.583177233901</v>
      </c>
      <c r="G7" s="16">
        <v>15210.507967525504</v>
      </c>
      <c r="H7" s="16">
        <v>46.756115611673799</v>
      </c>
      <c r="I7" s="16">
        <v>96.131401060000002</v>
      </c>
      <c r="J7" s="16">
        <v>49.375285448326203</v>
      </c>
      <c r="K7" s="16">
        <v>79.234146341463401</v>
      </c>
      <c r="L7" s="16">
        <v>83.051219512195104</v>
      </c>
      <c r="M7" s="16">
        <v>3.8170731707317032</v>
      </c>
    </row>
    <row r="8" spans="1:13" x14ac:dyDescent="0.45">
      <c r="A8" s="18" t="s">
        <v>33</v>
      </c>
      <c r="B8" s="16">
        <v>4.3879494474561804</v>
      </c>
      <c r="C8" s="16">
        <v>3.4193151650190599</v>
      </c>
      <c r="D8" s="16">
        <v>-0.96863428243712058</v>
      </c>
      <c r="E8" s="16">
        <v>14005.3471874231</v>
      </c>
      <c r="F8" s="16">
        <v>19652.365499170999</v>
      </c>
      <c r="G8" s="16">
        <v>5647.0183117478991</v>
      </c>
      <c r="H8" s="16">
        <v>2.8706851585410802</v>
      </c>
      <c r="I8" s="16">
        <v>84.463472269999997</v>
      </c>
      <c r="J8" s="16">
        <v>81.592787111458918</v>
      </c>
      <c r="K8" s="16">
        <v>69.584000000000003</v>
      </c>
      <c r="L8" s="16">
        <v>76.022999999999996</v>
      </c>
      <c r="M8" s="16">
        <v>6.438999999999993</v>
      </c>
    </row>
    <row r="9" spans="1:13" x14ac:dyDescent="0.45">
      <c r="A9" s="18" t="s">
        <v>35</v>
      </c>
      <c r="B9" s="16">
        <v>5.1385391899415804</v>
      </c>
      <c r="C9" s="16">
        <v>2.0462660540170101</v>
      </c>
      <c r="D9" s="16">
        <v>-3.0922731359245703</v>
      </c>
      <c r="E9" s="16">
        <v>48399.286444554702</v>
      </c>
      <c r="F9" s="16">
        <v>57534.091518533503</v>
      </c>
      <c r="G9" s="16">
        <v>9134.8050739788014</v>
      </c>
      <c r="H9" s="16">
        <v>51.3</v>
      </c>
      <c r="I9" s="16">
        <v>94.353301999999999</v>
      </c>
      <c r="J9" s="16">
        <v>43.053302000000002</v>
      </c>
      <c r="K9" s="16">
        <v>79.166829268292702</v>
      </c>
      <c r="L9" s="16">
        <v>82.108048780487806</v>
      </c>
      <c r="M9" s="16">
        <v>2.9412195121951044</v>
      </c>
    </row>
    <row r="10" spans="1:13" x14ac:dyDescent="0.45">
      <c r="A10" s="18" t="s">
        <v>38</v>
      </c>
      <c r="B10" s="16">
        <v>8.5735732892610095</v>
      </c>
      <c r="C10" s="16">
        <v>4.9583037878809098</v>
      </c>
      <c r="D10" s="16">
        <v>-3.6152695013800997</v>
      </c>
      <c r="E10" s="16">
        <v>4065.8670780442899</v>
      </c>
      <c r="F10" s="16">
        <v>23841.476914181701</v>
      </c>
      <c r="G10" s="16">
        <v>19775.60983613741</v>
      </c>
      <c r="H10" s="16">
        <v>1.7759132067741501</v>
      </c>
      <c r="I10" s="16">
        <v>92</v>
      </c>
      <c r="J10" s="16">
        <v>90.224086793225851</v>
      </c>
      <c r="K10" s="16">
        <v>72.287999999999997</v>
      </c>
      <c r="L10" s="16">
        <v>78.016999999999996</v>
      </c>
      <c r="M10" s="16">
        <v>5.7289999999999992</v>
      </c>
    </row>
    <row r="11" spans="1:13" x14ac:dyDescent="0.45">
      <c r="A11" s="18" t="s">
        <v>40</v>
      </c>
      <c r="B11" s="16">
        <v>6.3700038299176596</v>
      </c>
      <c r="C11" s="16">
        <v>2.3991692678251</v>
      </c>
      <c r="D11" s="16">
        <v>-3.9708345620925596</v>
      </c>
      <c r="E11" s="16">
        <v>9981.6277508159292</v>
      </c>
      <c r="F11" s="16">
        <v>16798.151577838002</v>
      </c>
      <c r="G11" s="16">
        <v>6816.5238270220725</v>
      </c>
      <c r="H11" s="16">
        <v>0.64126503750481301</v>
      </c>
      <c r="I11" s="16">
        <v>74.648399350000005</v>
      </c>
      <c r="J11" s="16">
        <v>74.007134312495197</v>
      </c>
      <c r="K11" s="16">
        <v>67.331999999999994</v>
      </c>
      <c r="L11" s="16">
        <v>71.805999999999997</v>
      </c>
      <c r="M11" s="16">
        <v>4.4740000000000038</v>
      </c>
    </row>
    <row r="12" spans="1:13" x14ac:dyDescent="0.45">
      <c r="A12" s="18" t="s">
        <v>45</v>
      </c>
      <c r="B12" s="16">
        <v>4.1409999640291497</v>
      </c>
      <c r="C12" s="16">
        <v>1.19046798275883</v>
      </c>
      <c r="D12" s="16">
        <v>-2.9505319812703199</v>
      </c>
      <c r="E12" s="16">
        <v>45922.478936370098</v>
      </c>
      <c r="F12" s="16">
        <v>54799.348268938898</v>
      </c>
      <c r="G12" s="16">
        <v>8876.8693325688</v>
      </c>
      <c r="H12" s="16">
        <v>14.307923943067699</v>
      </c>
      <c r="I12" s="16">
        <v>88.653816379999995</v>
      </c>
      <c r="J12" s="16">
        <v>74.345892436932303</v>
      </c>
      <c r="K12" s="16">
        <v>79.056097560975601</v>
      </c>
      <c r="L12" s="16">
        <v>82.980487804878095</v>
      </c>
      <c r="M12" s="16">
        <v>3.9243902439024936</v>
      </c>
    </row>
    <row r="13" spans="1:13" x14ac:dyDescent="0.45">
      <c r="A13" s="18" t="s">
        <v>48</v>
      </c>
      <c r="B13" s="16">
        <v>2.8765231247659</v>
      </c>
      <c r="C13" s="16">
        <v>-0.49585189726036599</v>
      </c>
      <c r="D13" s="16">
        <v>-3.372375022026266</v>
      </c>
      <c r="E13" s="16">
        <v>49955.646128649598</v>
      </c>
      <c r="F13" s="16">
        <v>62654.602264023</v>
      </c>
      <c r="G13" s="16">
        <v>12698.956135373403</v>
      </c>
      <c r="H13" s="16">
        <v>30.216346604888901</v>
      </c>
      <c r="I13" s="16">
        <v>93.49999579</v>
      </c>
      <c r="J13" s="16">
        <v>63.283649185111102</v>
      </c>
      <c r="K13" s="16">
        <v>77.926829268292707</v>
      </c>
      <c r="L13" s="16">
        <v>80.792682926829301</v>
      </c>
      <c r="M13" s="16">
        <v>2.8658536585365937</v>
      </c>
    </row>
    <row r="14" spans="1:13" x14ac:dyDescent="0.45">
      <c r="A14" s="18" t="s">
        <v>50</v>
      </c>
      <c r="B14" s="16">
        <v>3.8409911568655399</v>
      </c>
      <c r="C14" s="16">
        <v>7.0992789317651797</v>
      </c>
      <c r="D14" s="16">
        <v>3.2582877748996397</v>
      </c>
      <c r="E14" s="16">
        <v>3010.42156148397</v>
      </c>
      <c r="F14" s="16">
        <v>9416.0513704473506</v>
      </c>
      <c r="G14" s="16">
        <v>6405.6298089633801</v>
      </c>
      <c r="H14" s="16">
        <v>0.52753244993094595</v>
      </c>
      <c r="I14" s="16">
        <v>64.943496699999997</v>
      </c>
      <c r="J14" s="16">
        <v>64.415964250069052</v>
      </c>
      <c r="K14" s="16">
        <v>62.749000000000002</v>
      </c>
      <c r="L14" s="16">
        <v>72.234999999999999</v>
      </c>
      <c r="M14" s="16">
        <v>9.4859999999999971</v>
      </c>
    </row>
    <row r="15" spans="1:13" x14ac:dyDescent="0.45">
      <c r="A15" s="18" t="s">
        <v>53</v>
      </c>
      <c r="B15" s="16">
        <v>4.9200677470169003</v>
      </c>
      <c r="C15" s="16">
        <v>5.0325747708851898</v>
      </c>
      <c r="D15" s="16">
        <v>0.11250702386828948</v>
      </c>
      <c r="E15" s="16">
        <v>6056.3819784216503</v>
      </c>
      <c r="F15" s="16">
        <v>14470.717980657801</v>
      </c>
      <c r="G15" s="16">
        <v>8414.3360022361503</v>
      </c>
      <c r="H15" s="16">
        <v>0.92556386446685801</v>
      </c>
      <c r="I15" s="16">
        <v>72.780755439999993</v>
      </c>
      <c r="J15" s="16">
        <v>71.855191575533141</v>
      </c>
      <c r="K15" s="16">
        <v>66.292000000000002</v>
      </c>
      <c r="L15" s="16">
        <v>71.287999999999997</v>
      </c>
      <c r="M15" s="16">
        <v>4.9959999999999951</v>
      </c>
    </row>
    <row r="16" spans="1:13" x14ac:dyDescent="0.45">
      <c r="A16" s="18" t="s">
        <v>55</v>
      </c>
      <c r="B16" s="16">
        <v>3.8820988506265199</v>
      </c>
      <c r="C16" s="16">
        <v>0.78303913527679503</v>
      </c>
      <c r="D16" s="16">
        <v>-3.0990597153497248</v>
      </c>
      <c r="E16" s="16">
        <v>50353.420041543599</v>
      </c>
      <c r="F16" s="16">
        <v>53284.8745049149</v>
      </c>
      <c r="G16" s="16">
        <v>2931.4544633713012</v>
      </c>
      <c r="H16" s="16">
        <v>23.110874244103702</v>
      </c>
      <c r="I16" s="16">
        <v>89.220720200000002</v>
      </c>
      <c r="J16" s="16">
        <v>66.109845955896304</v>
      </c>
      <c r="K16" s="16">
        <v>79.778048780487794</v>
      </c>
      <c r="L16" s="16">
        <v>83.951219512195095</v>
      </c>
      <c r="M16" s="16">
        <v>4.1731707317073017</v>
      </c>
    </row>
    <row r="17" spans="1:13" x14ac:dyDescent="0.45">
      <c r="A17" s="18" t="s">
        <v>57</v>
      </c>
      <c r="B17" s="16">
        <v>2.9783268876851601</v>
      </c>
      <c r="C17" s="16">
        <v>-0.24008423604169599</v>
      </c>
      <c r="D17" s="16">
        <v>-3.218411123726856</v>
      </c>
      <c r="E17" s="16">
        <v>39731.795368630403</v>
      </c>
      <c r="F17" s="16">
        <v>47479.844854566698</v>
      </c>
      <c r="G17" s="16">
        <v>7748.0494859362952</v>
      </c>
      <c r="H17" s="16">
        <v>29.990740358914199</v>
      </c>
      <c r="I17" s="16">
        <v>85.541530809999998</v>
      </c>
      <c r="J17" s="16">
        <v>55.550790451085803</v>
      </c>
      <c r="K17" s="16">
        <v>81.076097560975597</v>
      </c>
      <c r="L17" s="16">
        <v>84.036341463414601</v>
      </c>
      <c r="M17" s="16">
        <v>2.9602439024390037</v>
      </c>
    </row>
    <row r="18" spans="1:13" x14ac:dyDescent="0.45">
      <c r="A18" s="18" t="s">
        <v>59</v>
      </c>
      <c r="B18" s="16">
        <v>5.0292839937826104</v>
      </c>
      <c r="C18" s="16">
        <v>1.35057631384696</v>
      </c>
      <c r="D18" s="16">
        <v>-3.6787076799356502</v>
      </c>
      <c r="E18" s="16">
        <v>20470.493766915799</v>
      </c>
      <c r="F18" s="16">
        <v>21970.352041292601</v>
      </c>
      <c r="G18" s="16">
        <v>1499.858274376802</v>
      </c>
      <c r="H18" s="16">
        <v>5.0813841533806601</v>
      </c>
      <c r="I18" s="16">
        <v>83.122337990000005</v>
      </c>
      <c r="J18" s="16">
        <v>78.040953836619352</v>
      </c>
      <c r="K18" s="16">
        <v>72.561999999999998</v>
      </c>
      <c r="L18" s="16">
        <v>75.263999999999996</v>
      </c>
      <c r="M18" s="16">
        <v>2.7019999999999982</v>
      </c>
    </row>
    <row r="19" spans="1:13" x14ac:dyDescent="0.45">
      <c r="A19" s="18" t="s">
        <v>61</v>
      </c>
      <c r="B19" s="16">
        <v>4.2197003455889197</v>
      </c>
      <c r="C19" s="16">
        <v>1.0738313731985401</v>
      </c>
      <c r="D19" s="16">
        <v>-3.1458689723903799</v>
      </c>
      <c r="E19" s="16">
        <v>56016.8327946434</v>
      </c>
      <c r="F19" s="16">
        <v>70493.905121926698</v>
      </c>
      <c r="G19" s="16">
        <v>14477.072327283298</v>
      </c>
      <c r="H19" s="16">
        <v>43.984351373137997</v>
      </c>
      <c r="I19" s="16">
        <v>97.006797789999993</v>
      </c>
      <c r="J19" s="16">
        <v>53.022446416861996</v>
      </c>
      <c r="K19" s="16">
        <v>77.987804878048806</v>
      </c>
      <c r="L19" s="16">
        <v>81.965853658536602</v>
      </c>
      <c r="M19" s="16">
        <v>3.9780487804877964</v>
      </c>
    </row>
    <row r="20" spans="1:13" x14ac:dyDescent="0.45">
      <c r="A20" s="18" t="s">
        <v>63</v>
      </c>
      <c r="B20" s="16">
        <v>5.01593475936546</v>
      </c>
      <c r="C20" s="16">
        <v>4.0710665014770298</v>
      </c>
      <c r="D20" s="16">
        <v>-0.94486825788843021</v>
      </c>
      <c r="E20" s="16">
        <v>4889.0032192122899</v>
      </c>
      <c r="F20" s="16">
        <v>7994.0375447082397</v>
      </c>
      <c r="G20" s="16">
        <v>3105.0343254959498</v>
      </c>
      <c r="H20" s="16">
        <v>6.4080807949410096E-2</v>
      </c>
      <c r="I20" s="16">
        <v>41.21139908</v>
      </c>
      <c r="J20" s="16">
        <v>41.14731827205059</v>
      </c>
      <c r="K20" s="16">
        <v>47.143000000000001</v>
      </c>
      <c r="L20" s="16">
        <v>54.634999999999998</v>
      </c>
      <c r="M20" s="16">
        <v>7.4919999999999973</v>
      </c>
    </row>
    <row r="21" spans="1:13" x14ac:dyDescent="0.45">
      <c r="A21" s="18" t="s">
        <v>65</v>
      </c>
      <c r="B21" s="16">
        <v>4.6563325298823601</v>
      </c>
      <c r="C21" s="16">
        <v>3.0284163070027299</v>
      </c>
      <c r="D21" s="16">
        <v>-1.6279162228796302</v>
      </c>
      <c r="E21" s="16">
        <v>18566.354628877201</v>
      </c>
      <c r="F21" s="16">
        <v>45153.043977328103</v>
      </c>
      <c r="G21" s="16">
        <v>26586.689348450902</v>
      </c>
      <c r="H21" s="16">
        <v>7.2854287080600999</v>
      </c>
      <c r="I21" s="16">
        <v>88.584963669999993</v>
      </c>
      <c r="J21" s="16">
        <v>81.299534961939898</v>
      </c>
      <c r="K21" s="16">
        <v>73.748780487804893</v>
      </c>
      <c r="L21" s="16">
        <v>78.409756097561001</v>
      </c>
      <c r="M21" s="16">
        <v>4.6609756097561075</v>
      </c>
    </row>
    <row r="22" spans="1:13" x14ac:dyDescent="0.45">
      <c r="A22" s="18" t="s">
        <v>67</v>
      </c>
      <c r="B22" s="16">
        <v>10.0000668136515</v>
      </c>
      <c r="C22" s="16">
        <v>4.9216796620307299</v>
      </c>
      <c r="D22" s="16">
        <v>-5.0783871516207704</v>
      </c>
      <c r="E22" s="16">
        <v>20104.75</v>
      </c>
      <c r="F22" s="16">
        <v>41891.171875</v>
      </c>
      <c r="G22" s="16">
        <v>21786.421875</v>
      </c>
      <c r="H22" s="16">
        <v>1.9772301089764699</v>
      </c>
      <c r="I22" s="16">
        <v>94.364953679999999</v>
      </c>
      <c r="J22" s="16">
        <v>92.387723571023528</v>
      </c>
      <c r="K22" s="16">
        <v>65.483658536585395</v>
      </c>
      <c r="L22" s="16">
        <v>73.440487804878103</v>
      </c>
      <c r="M22" s="16">
        <v>7.956829268292708</v>
      </c>
    </row>
    <row r="23" spans="1:13" x14ac:dyDescent="0.45">
      <c r="A23" s="18" t="s">
        <v>70</v>
      </c>
      <c r="B23" s="16">
        <v>4.7181342213802404</v>
      </c>
      <c r="C23" s="16">
        <v>2.6489306830896502</v>
      </c>
      <c r="D23" s="16">
        <v>-2.0692035382905902</v>
      </c>
      <c r="E23" s="16">
        <v>55962.2661342789</v>
      </c>
      <c r="F23" s="16">
        <v>63194.433252883202</v>
      </c>
      <c r="G23" s="16">
        <v>7232.1671186043022</v>
      </c>
      <c r="H23" s="16">
        <v>2.2106918090888801</v>
      </c>
      <c r="I23" s="16">
        <v>100</v>
      </c>
      <c r="J23" s="16">
        <v>97.789308190911115</v>
      </c>
      <c r="K23" s="16">
        <v>72.606999999999999</v>
      </c>
      <c r="L23" s="16">
        <v>78.981999999999999</v>
      </c>
      <c r="M23" s="16">
        <v>6.375</v>
      </c>
    </row>
    <row r="24" spans="1:13" x14ac:dyDescent="0.45">
      <c r="A24" s="18" t="s">
        <v>72</v>
      </c>
      <c r="B24" s="16">
        <v>4.2000000006782603</v>
      </c>
      <c r="C24" s="16">
        <v>0.534843531905139</v>
      </c>
      <c r="D24" s="16">
        <v>-3.6651564687731213</v>
      </c>
      <c r="E24" s="16">
        <v>11183.825503143</v>
      </c>
      <c r="F24" s="16">
        <v>13597.653849599799</v>
      </c>
      <c r="G24" s="16">
        <v>2413.8283464567994</v>
      </c>
      <c r="H24" s="16">
        <v>5.3485597320353699</v>
      </c>
      <c r="I24" s="16">
        <v>78.357597350000006</v>
      </c>
      <c r="J24" s="16">
        <v>73.009037617964637</v>
      </c>
      <c r="K24" s="16">
        <v>58.368000000000002</v>
      </c>
      <c r="L24" s="16">
        <v>66.311999999999998</v>
      </c>
      <c r="M24" s="16">
        <v>7.9439999999999955</v>
      </c>
    </row>
    <row r="25" spans="1:13" x14ac:dyDescent="0.45">
      <c r="A25" s="18" t="s">
        <v>74</v>
      </c>
      <c r="B25" s="16">
        <v>9.2018583880478992</v>
      </c>
      <c r="C25" s="16">
        <v>2.0036110183898601</v>
      </c>
      <c r="D25" s="16">
        <v>-7.1982473696580396</v>
      </c>
      <c r="E25" s="16">
        <v>26404.158857574501</v>
      </c>
      <c r="F25" s="16">
        <v>55070.938619412103</v>
      </c>
      <c r="G25" s="16">
        <v>28666.779761837603</v>
      </c>
      <c r="H25" s="16">
        <v>44.7</v>
      </c>
      <c r="I25" s="16">
        <v>97.895637769999993</v>
      </c>
      <c r="J25" s="16">
        <v>53.19563776999999</v>
      </c>
      <c r="K25" s="16">
        <v>75.909756097561001</v>
      </c>
      <c r="L25" s="16">
        <v>83.629268292682895</v>
      </c>
      <c r="M25" s="16">
        <v>7.7195121951218937</v>
      </c>
    </row>
    <row r="26" spans="1:13" x14ac:dyDescent="0.45">
      <c r="A26" s="18" t="s">
        <v>77</v>
      </c>
      <c r="B26" s="16">
        <v>5.2006412555394199</v>
      </c>
      <c r="C26" s="16">
        <v>3.4552540563019098</v>
      </c>
      <c r="D26" s="16">
        <v>-1.7453871992375101</v>
      </c>
      <c r="E26" s="16">
        <v>39945.8971298178</v>
      </c>
      <c r="F26" s="16">
        <v>48460.291406966098</v>
      </c>
      <c r="G26" s="16">
        <v>8514.394277148298</v>
      </c>
      <c r="H26" s="16">
        <v>13.624960808989901</v>
      </c>
      <c r="I26" s="16">
        <v>95.757451599999996</v>
      </c>
      <c r="J26" s="16">
        <v>82.132490791010099</v>
      </c>
      <c r="K26" s="16">
        <v>78.965853658536602</v>
      </c>
      <c r="L26" s="16">
        <v>83.887804878048797</v>
      </c>
      <c r="M26" s="16">
        <v>4.9219512195121951</v>
      </c>
    </row>
    <row r="27" spans="1:13" x14ac:dyDescent="0.45">
      <c r="A27" s="18" t="s">
        <v>79</v>
      </c>
      <c r="B27" s="16">
        <v>3.63321673470911</v>
      </c>
      <c r="C27" s="16">
        <v>1.3903336387579099</v>
      </c>
      <c r="D27" s="16">
        <v>-2.2428830959511998</v>
      </c>
      <c r="E27" s="16">
        <v>68834.817990659096</v>
      </c>
      <c r="F27" s="16">
        <v>85448.0585577007</v>
      </c>
      <c r="G27" s="16">
        <v>16613.240567041605</v>
      </c>
      <c r="H27" s="16">
        <v>47.1</v>
      </c>
      <c r="I27" s="16">
        <v>97.344398499999997</v>
      </c>
      <c r="J27" s="16">
        <v>50.244398499999996</v>
      </c>
      <c r="K27" s="16">
        <v>79.680487804878098</v>
      </c>
      <c r="L27" s="16">
        <v>84.407317073170702</v>
      </c>
      <c r="M27" s="16">
        <v>4.7268292682926045</v>
      </c>
    </row>
    <row r="28" spans="1:13" x14ac:dyDescent="0.45">
      <c r="A28" s="18" t="s">
        <v>81</v>
      </c>
      <c r="B28" s="16">
        <v>6.9852869781706204</v>
      </c>
      <c r="C28" s="16">
        <v>3.3276230893798999</v>
      </c>
      <c r="D28" s="16">
        <v>-3.6576638887907205</v>
      </c>
      <c r="E28" s="16">
        <v>14856.914625257001</v>
      </c>
      <c r="F28" s="16">
        <v>36154.490436556996</v>
      </c>
      <c r="G28" s="16">
        <v>21297.575811299997</v>
      </c>
      <c r="H28" s="16">
        <v>3.7616850350750002</v>
      </c>
      <c r="I28" s="16">
        <v>87.307876699999994</v>
      </c>
      <c r="J28" s="16">
        <v>83.54619166492499</v>
      </c>
      <c r="K28" s="16">
        <v>71.930999999999997</v>
      </c>
      <c r="L28" s="16">
        <v>77.421000000000006</v>
      </c>
      <c r="M28" s="16">
        <v>5.4900000000000091</v>
      </c>
    </row>
    <row r="29" spans="1:13" x14ac:dyDescent="0.45">
      <c r="A29" s="18" t="s">
        <v>83</v>
      </c>
      <c r="B29" s="16">
        <v>4.5243807481090403</v>
      </c>
      <c r="C29" s="16">
        <v>1.0802771685878101</v>
      </c>
      <c r="D29" s="16">
        <v>-3.4441035795212303</v>
      </c>
      <c r="E29" s="16">
        <v>43818.346307944303</v>
      </c>
      <c r="F29" s="16">
        <v>53412.064716358902</v>
      </c>
      <c r="G29" s="16">
        <v>9593.7184084145993</v>
      </c>
      <c r="H29" s="16">
        <v>26.821754350857798</v>
      </c>
      <c r="I29" s="16">
        <v>95.472099299999996</v>
      </c>
      <c r="J29" s="16">
        <v>68.650344949142195</v>
      </c>
      <c r="K29" s="16">
        <v>77.741463414634197</v>
      </c>
      <c r="L29" s="16">
        <v>81.386853658536594</v>
      </c>
      <c r="M29" s="16">
        <v>3.6453902439023977</v>
      </c>
    </row>
    <row r="30" spans="1:13" x14ac:dyDescent="0.45">
      <c r="A30" s="18" t="s">
        <v>85</v>
      </c>
      <c r="B30" s="16">
        <v>4.0775857599779899</v>
      </c>
      <c r="C30" s="16">
        <v>2.7931871536384101</v>
      </c>
      <c r="D30" s="16">
        <v>-1.2843986063395798</v>
      </c>
      <c r="E30" s="16">
        <v>55045.674531155899</v>
      </c>
      <c r="F30" s="16">
        <v>75698.177335462897</v>
      </c>
      <c r="G30" s="16">
        <v>20652.502804306998</v>
      </c>
      <c r="H30" s="16">
        <v>43.079162637520099</v>
      </c>
      <c r="I30" s="16">
        <v>94.693801879999995</v>
      </c>
      <c r="J30" s="16">
        <v>51.614639242479896</v>
      </c>
      <c r="K30" s="16">
        <v>76.636585365853705</v>
      </c>
      <c r="L30" s="16">
        <v>78.890243902438996</v>
      </c>
      <c r="M30" s="16">
        <v>2.2536585365852915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48503-EA6F-490C-BEE4-CD8641050CBE}">
  <dimension ref="A1:F32"/>
  <sheetViews>
    <sheetView workbookViewId="0"/>
  </sheetViews>
  <sheetFormatPr defaultRowHeight="14.25" x14ac:dyDescent="0.45"/>
  <cols>
    <col min="1" max="1" width="24.73046875" bestFit="1" customWidth="1"/>
    <col min="2" max="2" width="71.796875" bestFit="1" customWidth="1"/>
    <col min="3" max="5" width="14.59765625" customWidth="1"/>
    <col min="6" max="6" width="60.59765625" customWidth="1"/>
  </cols>
  <sheetData>
    <row r="1" spans="1:6" ht="21" x14ac:dyDescent="0.65">
      <c r="A1" s="4" t="s">
        <v>190</v>
      </c>
    </row>
    <row r="2" spans="1:6" ht="15.75" x14ac:dyDescent="0.5">
      <c r="A2" s="20" t="str">
        <f>"Overall: "&amp;COUNTIF(E14:E32,"PASS")&amp;" of "&amp;ROWS(E14:E32)&amp;" checks pass"</f>
        <v>Overall: 19 of 19 checks pass</v>
      </c>
    </row>
    <row r="3" spans="1:6" x14ac:dyDescent="0.45">
      <c r="A3" t="s">
        <v>91</v>
      </c>
      <c r="B3" t="s">
        <v>90</v>
      </c>
    </row>
    <row r="4" spans="1:6" x14ac:dyDescent="0.45">
      <c r="A4" t="s">
        <v>92</v>
      </c>
      <c r="B4" t="s">
        <v>93</v>
      </c>
    </row>
    <row r="5" spans="1:6" x14ac:dyDescent="0.45">
      <c r="A5" t="s">
        <v>94</v>
      </c>
      <c r="B5" t="s">
        <v>95</v>
      </c>
    </row>
    <row r="6" spans="1:6" x14ac:dyDescent="0.45">
      <c r="A6" t="s">
        <v>96</v>
      </c>
      <c r="B6" t="s">
        <v>97</v>
      </c>
    </row>
    <row r="7" spans="1:6" x14ac:dyDescent="0.45">
      <c r="A7" t="s">
        <v>98</v>
      </c>
      <c r="B7" t="s">
        <v>88</v>
      </c>
    </row>
    <row r="8" spans="1:6" x14ac:dyDescent="0.45">
      <c r="A8" t="s">
        <v>99</v>
      </c>
      <c r="B8" t="s">
        <v>100</v>
      </c>
    </row>
    <row r="9" spans="1:6" x14ac:dyDescent="0.45">
      <c r="A9" t="s">
        <v>101</v>
      </c>
      <c r="B9" t="s">
        <v>102</v>
      </c>
    </row>
    <row r="10" spans="1:6" x14ac:dyDescent="0.45">
      <c r="A10" t="s">
        <v>103</v>
      </c>
      <c r="B10" t="s">
        <v>264</v>
      </c>
    </row>
    <row r="13" spans="1:6" x14ac:dyDescent="0.45">
      <c r="A13" s="5" t="s">
        <v>191</v>
      </c>
      <c r="B13" s="5" t="s">
        <v>192</v>
      </c>
      <c r="C13" s="5" t="s">
        <v>193</v>
      </c>
      <c r="D13" s="5" t="s">
        <v>194</v>
      </c>
      <c r="E13" s="21" t="s">
        <v>195</v>
      </c>
      <c r="F13" s="5" t="s">
        <v>196</v>
      </c>
    </row>
    <row r="14" spans="1:6" x14ac:dyDescent="0.45">
      <c r="A14" t="s">
        <v>197</v>
      </c>
      <c r="B14" s="19">
        <f>VALUE(B8)-VALUE(B9)</f>
        <v>2497</v>
      </c>
      <c r="C14" s="19">
        <f>ROWS(WDI_Long[])</f>
        <v>2497</v>
      </c>
      <c r="D14" s="19">
        <v>0</v>
      </c>
      <c r="E14" s="22" t="str">
        <f t="shared" ref="E14:E32" si="0">IF(ABS(C14-B14)&lt;=D14,"PASS","FAIL")</f>
        <v>PASS</v>
      </c>
      <c r="F14" t="s">
        <v>198</v>
      </c>
    </row>
    <row r="15" spans="1:6" x14ac:dyDescent="0.45">
      <c r="A15" t="s">
        <v>199</v>
      </c>
      <c r="B15" s="19">
        <f>ROWS(Countries[])*25</f>
        <v>625</v>
      </c>
      <c r="C15" s="19">
        <f>ROWS(WDI_Wide[])</f>
        <v>625</v>
      </c>
      <c r="D15" s="19">
        <v>0</v>
      </c>
      <c r="E15" s="22" t="str">
        <f t="shared" si="0"/>
        <v>PASS</v>
      </c>
      <c r="F15" t="s">
        <v>200</v>
      </c>
    </row>
    <row r="16" spans="1:6" x14ac:dyDescent="0.45">
      <c r="A16" t="s">
        <v>201</v>
      </c>
      <c r="B16" s="19">
        <v>25</v>
      </c>
      <c r="C16" s="19">
        <f>ROWS(Countries[])</f>
        <v>25</v>
      </c>
      <c r="D16" s="19">
        <v>0</v>
      </c>
      <c r="E16" s="22" t="str">
        <f t="shared" si="0"/>
        <v>PASS</v>
      </c>
      <c r="F16" t="s">
        <v>202</v>
      </c>
    </row>
    <row r="17" spans="1:6" x14ac:dyDescent="0.45">
      <c r="A17" t="s">
        <v>203</v>
      </c>
      <c r="B17" s="19">
        <v>4</v>
      </c>
      <c r="C17" s="19">
        <f>ROWS(Indicators[])</f>
        <v>4</v>
      </c>
      <c r="D17" s="19">
        <v>0</v>
      </c>
      <c r="E17" s="22" t="str">
        <f t="shared" si="0"/>
        <v>PASS</v>
      </c>
      <c r="F17" t="s">
        <v>204</v>
      </c>
    </row>
    <row r="18" spans="1:6" x14ac:dyDescent="0.45">
      <c r="A18" t="s">
        <v>205</v>
      </c>
      <c r="B18" s="19">
        <f>VALUE(B9)*1</f>
        <v>3</v>
      </c>
      <c r="C18" s="19">
        <f>COUNTBLANK(WDI_Wide[[Income per person]:[Internet users]])</f>
        <v>3</v>
      </c>
      <c r="D18" s="19">
        <v>0</v>
      </c>
      <c r="E18" s="22" t="str">
        <f t="shared" si="0"/>
        <v>PASS</v>
      </c>
      <c r="F18" t="s">
        <v>206</v>
      </c>
    </row>
    <row r="19" spans="1:6" x14ac:dyDescent="0.45">
      <c r="A19" t="s">
        <v>207</v>
      </c>
      <c r="B19" s="19">
        <v>0</v>
      </c>
      <c r="C19" s="19" cm="1">
        <f t="array" ref="C19">SUMPRODUCT(--ISERROR(Analysis!A5:N29))</f>
        <v>0</v>
      </c>
      <c r="D19" s="19">
        <v>0</v>
      </c>
      <c r="E19" s="22" t="str">
        <f t="shared" si="0"/>
        <v>PASS</v>
      </c>
      <c r="F19" t="s">
        <v>208</v>
      </c>
    </row>
    <row r="20" spans="1:6" x14ac:dyDescent="0.45">
      <c r="A20" t="s">
        <v>209</v>
      </c>
      <c r="B20" s="19">
        <v>0</v>
      </c>
      <c r="C20" s="19" cm="1">
        <f t="array" ref="C20">SUMPRODUCT(--ISERROR(Trends!A4:M28))</f>
        <v>0</v>
      </c>
      <c r="D20" s="19">
        <v>0</v>
      </c>
      <c r="E20" s="22" t="str">
        <f t="shared" si="0"/>
        <v>PASS</v>
      </c>
      <c r="F20" t="s">
        <v>210</v>
      </c>
    </row>
    <row r="21" spans="1:6" x14ac:dyDescent="0.45">
      <c r="A21" t="s">
        <v>211</v>
      </c>
      <c r="B21" s="19">
        <f>ROWS(WDI_Long[])</f>
        <v>2497</v>
      </c>
      <c r="C21" s="19" vm="1">
        <f>CUBEVALUE("ThisWorkbookDataModel","[Measures].[Records]")</f>
        <v>2497</v>
      </c>
      <c r="D21" s="19">
        <v>0</v>
      </c>
      <c r="E21" s="22" t="str">
        <f t="shared" si="0"/>
        <v>PASS</v>
      </c>
      <c r="F21" t="s">
        <v>212</v>
      </c>
    </row>
    <row r="22" spans="1:6" x14ac:dyDescent="0.45">
      <c r="A22" t="s">
        <v>213</v>
      </c>
      <c r="B22" s="19">
        <f>INDEX(Analysis!E5:E29,MATCH("China",Analysis!B5:B29,0))</f>
        <v>23841.476914181701</v>
      </c>
      <c r="C22" s="19" vm="4">
        <f>CUBEVALUE("ThisWorkbookDataModel","[Measures].[Value 2024]","[Countries].[Country].&amp;[China]","[Indicators].[ShortName].&amp;[Income per person]")</f>
        <v>23841.476914181701</v>
      </c>
      <c r="D22" s="19">
        <v>0.01</v>
      </c>
      <c r="E22" s="22" t="str">
        <f t="shared" si="0"/>
        <v>PASS</v>
      </c>
      <c r="F22" t="s">
        <v>214</v>
      </c>
    </row>
    <row r="23" spans="1:6" x14ac:dyDescent="0.45">
      <c r="A23" t="s">
        <v>215</v>
      </c>
      <c r="B23" s="19">
        <f>INDEX(Analysis!K5:K29,MATCH("India",Analysis!B5:B29,0))</f>
        <v>9.4859999999999971</v>
      </c>
      <c r="C23" s="19" vm="2">
        <f>CUBEVALUE("ThisWorkbookDataModel","[Measures].[Change 2000-2024]","[Countries].[Country].&amp;[India]","[Indicators].[ShortName].&amp;[Life expectancy]")</f>
        <v>9.4859999999999971</v>
      </c>
      <c r="D23" s="19">
        <v>1E-3</v>
      </c>
      <c r="E23" s="22" t="str">
        <f t="shared" si="0"/>
        <v>PASS</v>
      </c>
      <c r="F23" t="s">
        <v>214</v>
      </c>
    </row>
    <row r="24" spans="1:6" x14ac:dyDescent="0.45">
      <c r="A24" t="s">
        <v>216</v>
      </c>
      <c r="B24" s="19">
        <f>INDEX(Analysis!L5:L29,MATCH("United States",Analysis!B5:B29,0))</f>
        <v>43.079162637520099</v>
      </c>
      <c r="C24" s="19" vm="3">
        <f>CUBEVALUE("ThisWorkbookDataModel","[Measures].[Value 2000]","[Countries].[Country].&amp;[United States]","[Indicators].[ShortName].&amp;[Internet users]")</f>
        <v>43.079162637520099</v>
      </c>
      <c r="D24" s="19">
        <v>1E-3</v>
      </c>
      <c r="E24" s="22" t="str">
        <f t="shared" si="0"/>
        <v>PASS</v>
      </c>
      <c r="F24" t="s">
        <v>214</v>
      </c>
    </row>
    <row r="25" spans="1:6" x14ac:dyDescent="0.45">
      <c r="A25" t="s">
        <v>217</v>
      </c>
      <c r="B25" s="19">
        <v>4065.87</v>
      </c>
      <c r="C25" s="19">
        <f>Highlights!B7</f>
        <v>4065.8670780442899</v>
      </c>
      <c r="D25" s="19">
        <v>0.5</v>
      </c>
      <c r="E25" s="22" t="str">
        <f t="shared" si="0"/>
        <v>PASS</v>
      </c>
      <c r="F25" t="s">
        <v>218</v>
      </c>
    </row>
    <row r="26" spans="1:6" x14ac:dyDescent="0.45">
      <c r="A26" t="s">
        <v>219</v>
      </c>
      <c r="B26" s="19">
        <v>23841.48</v>
      </c>
      <c r="C26" s="19">
        <f>Highlights!B8</f>
        <v>23841.476914181701</v>
      </c>
      <c r="D26" s="19">
        <v>0.5</v>
      </c>
      <c r="E26" s="22" t="str">
        <f t="shared" si="0"/>
        <v>PASS</v>
      </c>
      <c r="F26" t="s">
        <v>218</v>
      </c>
    </row>
    <row r="27" spans="1:6" x14ac:dyDescent="0.45">
      <c r="A27" t="s">
        <v>220</v>
      </c>
      <c r="B27" s="19">
        <v>5.8639999999999999</v>
      </c>
      <c r="C27" s="19">
        <f>Highlights!B6</f>
        <v>5.8638112010414307</v>
      </c>
      <c r="D27" s="19">
        <v>1E-3</v>
      </c>
      <c r="E27" s="22" t="str">
        <f t="shared" si="0"/>
        <v>PASS</v>
      </c>
      <c r="F27" t="s">
        <v>218</v>
      </c>
    </row>
    <row r="28" spans="1:6" x14ac:dyDescent="0.45">
      <c r="A28" t="s">
        <v>221</v>
      </c>
      <c r="B28" s="19">
        <v>22.866</v>
      </c>
      <c r="C28" s="19">
        <f>Highlights!B18</f>
        <v>22.86550789807902</v>
      </c>
      <c r="D28" s="19">
        <v>1E-3</v>
      </c>
      <c r="E28" s="22" t="str">
        <f t="shared" si="0"/>
        <v>PASS</v>
      </c>
      <c r="F28" t="s">
        <v>218</v>
      </c>
    </row>
    <row r="29" spans="1:6" x14ac:dyDescent="0.45">
      <c r="A29" t="s">
        <v>222</v>
      </c>
      <c r="B29" s="19">
        <v>10.689</v>
      </c>
      <c r="C29" s="19">
        <f>Highlights!B21</f>
        <v>10.688973885826217</v>
      </c>
      <c r="D29" s="19">
        <v>1E-3</v>
      </c>
      <c r="E29" s="22" t="str">
        <f t="shared" si="0"/>
        <v>PASS</v>
      </c>
      <c r="F29" t="s">
        <v>218</v>
      </c>
    </row>
    <row r="30" spans="1:6" x14ac:dyDescent="0.45">
      <c r="A30" t="s">
        <v>223</v>
      </c>
      <c r="B30" s="19">
        <v>22</v>
      </c>
      <c r="C30" s="19">
        <f>Highlights!B27</f>
        <v>22</v>
      </c>
      <c r="D30" s="19">
        <v>0</v>
      </c>
      <c r="E30" s="22" t="str">
        <f t="shared" si="0"/>
        <v>PASS</v>
      </c>
      <c r="F30" t="s">
        <v>218</v>
      </c>
    </row>
    <row r="31" spans="1:6" x14ac:dyDescent="0.45">
      <c r="A31" t="s">
        <v>224</v>
      </c>
      <c r="B31" s="19">
        <v>9.4860000000000007</v>
      </c>
      <c r="C31" s="19">
        <f>Highlights!B38</f>
        <v>9.4859999999999971</v>
      </c>
      <c r="D31" s="19">
        <v>1E-3</v>
      </c>
      <c r="E31" s="22" t="str">
        <f t="shared" si="0"/>
        <v>PASS</v>
      </c>
      <c r="F31" t="s">
        <v>218</v>
      </c>
    </row>
    <row r="32" spans="1:6" x14ac:dyDescent="0.45">
      <c r="A32" t="s">
        <v>225</v>
      </c>
      <c r="B32" s="19">
        <v>89.667000000000002</v>
      </c>
      <c r="C32" s="19">
        <f>Highlights!B43</f>
        <v>89.667152279999996</v>
      </c>
      <c r="D32" s="19">
        <v>1E-3</v>
      </c>
      <c r="E32" s="22" t="str">
        <f t="shared" si="0"/>
        <v>PASS</v>
      </c>
      <c r="F32" t="s">
        <v>218</v>
      </c>
    </row>
  </sheetData>
  <conditionalFormatting sqref="E14:E32">
    <cfRule type="cellIs" dxfId="1" priority="1" stopIfTrue="1" operator="equal">
      <formula>"FAIL"</formula>
    </cfRule>
    <cfRule type="cellIs" dxfId="0" priority="2" stopIfTrue="1" operator="equal">
      <formula>"PASS"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82B7-D085-41AF-A09D-EF5C82C68C06}">
  <dimension ref="A1:F626"/>
  <sheetViews>
    <sheetView workbookViewId="0"/>
  </sheetViews>
  <sheetFormatPr defaultRowHeight="14.25" x14ac:dyDescent="0.45"/>
  <cols>
    <col min="1" max="1" width="6.796875" bestFit="1" customWidth="1"/>
    <col min="2" max="2" width="6.53125" bestFit="1" customWidth="1"/>
    <col min="3" max="3" width="17.86328125" bestFit="1" customWidth="1"/>
    <col min="4" max="4" width="12.33203125" bestFit="1" customWidth="1"/>
    <col min="5" max="5" width="15.3984375" bestFit="1" customWidth="1"/>
    <col min="6" max="6" width="14.06640625" bestFit="1" customWidth="1"/>
  </cols>
  <sheetData>
    <row r="1" spans="1:6" x14ac:dyDescent="0.45">
      <c r="A1" t="s">
        <v>20</v>
      </c>
      <c r="B1" t="s">
        <v>89</v>
      </c>
      <c r="C1" t="s">
        <v>6</v>
      </c>
      <c r="D1" t="s">
        <v>10</v>
      </c>
      <c r="E1" t="s">
        <v>14</v>
      </c>
      <c r="F1" t="s">
        <v>18</v>
      </c>
    </row>
    <row r="2" spans="1:6" x14ac:dyDescent="0.45">
      <c r="A2" t="s">
        <v>25</v>
      </c>
      <c r="B2">
        <v>2000</v>
      </c>
      <c r="C2">
        <v>22281.381429995799</v>
      </c>
      <c r="D2">
        <v>-0.78899893905690999</v>
      </c>
      <c r="E2">
        <v>73.91</v>
      </c>
      <c r="F2">
        <v>7.0386830862177998</v>
      </c>
    </row>
    <row r="3" spans="1:6" x14ac:dyDescent="0.45">
      <c r="A3" t="s">
        <v>25</v>
      </c>
      <c r="B3">
        <v>2001</v>
      </c>
      <c r="C3">
        <v>21066.458129043302</v>
      </c>
      <c r="D3">
        <v>-4.4088396825855698</v>
      </c>
      <c r="E3">
        <v>74.153999999999996</v>
      </c>
      <c r="F3">
        <v>9.7808072853240695</v>
      </c>
    </row>
    <row r="4" spans="1:6" x14ac:dyDescent="0.45">
      <c r="A4" t="s">
        <v>25</v>
      </c>
      <c r="B4">
        <v>2002</v>
      </c>
      <c r="C4">
        <v>18571.702047127401</v>
      </c>
      <c r="D4">
        <v>-10.894484828590301</v>
      </c>
      <c r="E4">
        <v>74.311999999999998</v>
      </c>
      <c r="F4">
        <v>10.882124377532501</v>
      </c>
    </row>
    <row r="5" spans="1:6" x14ac:dyDescent="0.45">
      <c r="A5" t="s">
        <v>25</v>
      </c>
      <c r="B5">
        <v>2003</v>
      </c>
      <c r="C5">
        <v>20005.1385113465</v>
      </c>
      <c r="D5">
        <v>8.8370407957692407</v>
      </c>
      <c r="E5">
        <v>74.307000000000002</v>
      </c>
      <c r="F5">
        <v>11.9136965509954</v>
      </c>
    </row>
    <row r="6" spans="1:6" x14ac:dyDescent="0.45">
      <c r="A6" t="s">
        <v>25</v>
      </c>
      <c r="B6">
        <v>2004</v>
      </c>
      <c r="C6">
        <v>21591.449396517</v>
      </c>
      <c r="D6">
        <v>9.0295733006815198</v>
      </c>
      <c r="E6">
        <v>74.870999999999995</v>
      </c>
      <c r="F6">
        <v>16.036684105492299</v>
      </c>
    </row>
    <row r="7" spans="1:6" x14ac:dyDescent="0.45">
      <c r="A7" t="s">
        <v>25</v>
      </c>
      <c r="B7">
        <v>2005</v>
      </c>
      <c r="C7">
        <v>23262.4075792816</v>
      </c>
      <c r="D7">
        <v>8.8516599201343702</v>
      </c>
      <c r="E7">
        <v>75.230999999999995</v>
      </c>
      <c r="F7">
        <v>17.720583369606501</v>
      </c>
    </row>
    <row r="8" spans="1:6" x14ac:dyDescent="0.45">
      <c r="A8" t="s">
        <v>25</v>
      </c>
      <c r="B8">
        <v>2006</v>
      </c>
      <c r="C8">
        <v>24877.249392229602</v>
      </c>
      <c r="D8">
        <v>8.0471515004302692</v>
      </c>
      <c r="E8">
        <v>75.278999999999996</v>
      </c>
      <c r="F8">
        <v>20.9272021035896</v>
      </c>
    </row>
    <row r="9" spans="1:6" x14ac:dyDescent="0.45">
      <c r="A9" t="s">
        <v>25</v>
      </c>
      <c r="B9">
        <v>2007</v>
      </c>
      <c r="C9">
        <v>26850.664593277099</v>
      </c>
      <c r="D9">
        <v>9.0076508750475703</v>
      </c>
      <c r="E9">
        <v>74.783000000000001</v>
      </c>
      <c r="F9">
        <v>25.9466329403819</v>
      </c>
    </row>
    <row r="10" spans="1:6" x14ac:dyDescent="0.45">
      <c r="A10" t="s">
        <v>25</v>
      </c>
      <c r="B10">
        <v>2008</v>
      </c>
      <c r="C10">
        <v>27658.4853446831</v>
      </c>
      <c r="D10">
        <v>4.0572331034640596</v>
      </c>
      <c r="E10">
        <v>75.427999999999997</v>
      </c>
      <c r="F10">
        <v>28.112623479990699</v>
      </c>
    </row>
    <row r="11" spans="1:6" x14ac:dyDescent="0.45">
      <c r="A11" t="s">
        <v>25</v>
      </c>
      <c r="B11">
        <v>2009</v>
      </c>
      <c r="C11">
        <v>25747.197680999499</v>
      </c>
      <c r="D11">
        <v>-5.9185250763494697</v>
      </c>
      <c r="E11">
        <v>75.576999999999998</v>
      </c>
      <c r="F11">
        <v>34</v>
      </c>
    </row>
    <row r="12" spans="1:6" x14ac:dyDescent="0.45">
      <c r="A12" t="s">
        <v>25</v>
      </c>
      <c r="B12">
        <v>2010</v>
      </c>
      <c r="C12">
        <v>28056.2570212342</v>
      </c>
      <c r="D12">
        <v>10.1253981561002</v>
      </c>
      <c r="E12">
        <v>75.680000000000007</v>
      </c>
      <c r="F12">
        <v>45</v>
      </c>
    </row>
    <row r="13" spans="1:6" x14ac:dyDescent="0.45">
      <c r="A13" t="s">
        <v>25</v>
      </c>
      <c r="B13">
        <v>2011</v>
      </c>
      <c r="C13">
        <v>29425.759387608399</v>
      </c>
      <c r="D13">
        <v>6.0039516928057903</v>
      </c>
      <c r="E13">
        <v>76.099999999999994</v>
      </c>
      <c r="F13">
        <v>51</v>
      </c>
    </row>
    <row r="14" spans="1:6" x14ac:dyDescent="0.45">
      <c r="A14" t="s">
        <v>25</v>
      </c>
      <c r="B14">
        <v>2012</v>
      </c>
      <c r="C14">
        <v>28825.9666865361</v>
      </c>
      <c r="D14">
        <v>-1.0264204544321001</v>
      </c>
      <c r="E14">
        <v>75.802000000000007</v>
      </c>
      <c r="F14">
        <v>55.799999239999998</v>
      </c>
    </row>
    <row r="15" spans="1:6" x14ac:dyDescent="0.45">
      <c r="A15" t="s">
        <v>25</v>
      </c>
      <c r="B15">
        <v>2013</v>
      </c>
      <c r="C15">
        <v>29227.660181843701</v>
      </c>
      <c r="D15">
        <v>2.4053237807943599</v>
      </c>
      <c r="E15">
        <v>75.828999999999994</v>
      </c>
      <c r="F15">
        <v>59.900001529999997</v>
      </c>
    </row>
    <row r="16" spans="1:6" x14ac:dyDescent="0.45">
      <c r="A16" t="s">
        <v>25</v>
      </c>
      <c r="B16">
        <v>2014</v>
      </c>
      <c r="C16">
        <v>28200.815257131799</v>
      </c>
      <c r="D16">
        <v>-2.5126153208139401</v>
      </c>
      <c r="E16">
        <v>76.268000000000001</v>
      </c>
      <c r="F16">
        <v>64.699996949999999</v>
      </c>
    </row>
    <row r="17" spans="1:6" x14ac:dyDescent="0.45">
      <c r="A17" t="s">
        <v>25</v>
      </c>
      <c r="B17">
        <v>2015</v>
      </c>
      <c r="C17">
        <v>28669.2061336796</v>
      </c>
      <c r="D17">
        <v>2.73115982828944</v>
      </c>
      <c r="E17">
        <v>76.599999999999994</v>
      </c>
      <c r="F17">
        <v>68.043064108812203</v>
      </c>
    </row>
    <row r="18" spans="1:6" x14ac:dyDescent="0.45">
      <c r="A18" t="s">
        <v>25</v>
      </c>
      <c r="B18">
        <v>2016</v>
      </c>
      <c r="C18">
        <v>27802.105720149801</v>
      </c>
      <c r="D18">
        <v>-2.0803278437781101</v>
      </c>
      <c r="E18">
        <v>76.105000000000004</v>
      </c>
      <c r="F18">
        <v>70.968980820602397</v>
      </c>
    </row>
    <row r="19" spans="1:6" x14ac:dyDescent="0.45">
      <c r="A19" t="s">
        <v>25</v>
      </c>
      <c r="B19">
        <v>2017</v>
      </c>
      <c r="C19">
        <v>28334.904184742001</v>
      </c>
      <c r="D19">
        <v>2.8185029777591799</v>
      </c>
      <c r="E19">
        <v>76.543000000000006</v>
      </c>
      <c r="F19">
        <v>74.294906865795696</v>
      </c>
    </row>
    <row r="20" spans="1:6" x14ac:dyDescent="0.45">
      <c r="A20" t="s">
        <v>25</v>
      </c>
      <c r="B20">
        <v>2018</v>
      </c>
      <c r="C20">
        <v>27367.115094108001</v>
      </c>
      <c r="D20">
        <v>-2.6173964628203801</v>
      </c>
      <c r="E20">
        <v>76.77</v>
      </c>
      <c r="F20">
        <v>77.7</v>
      </c>
    </row>
    <row r="21" spans="1:6" x14ac:dyDescent="0.45">
      <c r="A21" t="s">
        <v>25</v>
      </c>
      <c r="B21">
        <v>2019</v>
      </c>
      <c r="C21">
        <v>26629.5529419501</v>
      </c>
      <c r="D21">
        <v>-2.00086100285785</v>
      </c>
      <c r="E21">
        <v>76.846999999999994</v>
      </c>
      <c r="F21">
        <v>79.9469520347551</v>
      </c>
    </row>
    <row r="22" spans="1:6" x14ac:dyDescent="0.45">
      <c r="A22" t="s">
        <v>25</v>
      </c>
      <c r="B22">
        <v>2020</v>
      </c>
      <c r="C22">
        <v>23877.0931404855</v>
      </c>
      <c r="D22">
        <v>-9.9004848136464005</v>
      </c>
      <c r="E22">
        <v>75.878</v>
      </c>
      <c r="F22">
        <v>85.514386459999997</v>
      </c>
    </row>
    <row r="23" spans="1:6" x14ac:dyDescent="0.45">
      <c r="A23" t="s">
        <v>25</v>
      </c>
      <c r="B23">
        <v>2021</v>
      </c>
      <c r="C23">
        <v>26300.274261175</v>
      </c>
      <c r="D23">
        <v>10.441811988250601</v>
      </c>
      <c r="E23">
        <v>73.947999999999993</v>
      </c>
      <c r="F23">
        <v>87.150706830000004</v>
      </c>
    </row>
    <row r="24" spans="1:6" x14ac:dyDescent="0.45">
      <c r="A24" t="s">
        <v>25</v>
      </c>
      <c r="B24">
        <v>2022</v>
      </c>
      <c r="C24">
        <v>27825.027349256699</v>
      </c>
      <c r="D24">
        <v>6.0207453753485503</v>
      </c>
      <c r="E24">
        <v>75.805999999999997</v>
      </c>
      <c r="F24">
        <v>88.375356909999994</v>
      </c>
    </row>
    <row r="25" spans="1:6" x14ac:dyDescent="0.45">
      <c r="A25" t="s">
        <v>25</v>
      </c>
      <c r="B25">
        <v>2023</v>
      </c>
      <c r="C25">
        <v>27230.396849668199</v>
      </c>
      <c r="D25">
        <v>-1.85578803046339</v>
      </c>
      <c r="E25">
        <v>77.394999999999996</v>
      </c>
      <c r="F25">
        <v>89.228971659999999</v>
      </c>
    </row>
    <row r="26" spans="1:6" x14ac:dyDescent="0.45">
      <c r="A26" t="s">
        <v>25</v>
      </c>
      <c r="B26">
        <v>2024</v>
      </c>
      <c r="C26">
        <v>26771.965765057099</v>
      </c>
      <c r="D26">
        <v>-1.34293072157739</v>
      </c>
      <c r="E26">
        <v>77.543000000000006</v>
      </c>
      <c r="F26">
        <v>89.667152279999996</v>
      </c>
    </row>
    <row r="27" spans="1:6" x14ac:dyDescent="0.45">
      <c r="A27" t="s">
        <v>28</v>
      </c>
      <c r="B27">
        <v>2000</v>
      </c>
      <c r="C27">
        <v>45099.075209708397</v>
      </c>
      <c r="D27">
        <v>3.9160574881715</v>
      </c>
      <c r="E27">
        <v>79.234146341463401</v>
      </c>
      <c r="F27">
        <v>46.756115611673799</v>
      </c>
    </row>
    <row r="28" spans="1:6" x14ac:dyDescent="0.45">
      <c r="A28" t="s">
        <v>28</v>
      </c>
      <c r="B28">
        <v>2001</v>
      </c>
      <c r="C28">
        <v>45428.200083757903</v>
      </c>
      <c r="D28">
        <v>2.0314588024889799</v>
      </c>
      <c r="E28">
        <v>79.634146341463406</v>
      </c>
      <c r="F28">
        <v>52.689266431039499</v>
      </c>
    </row>
    <row r="29" spans="1:6" x14ac:dyDescent="0.45">
      <c r="A29" t="s">
        <v>28</v>
      </c>
      <c r="B29">
        <v>2002</v>
      </c>
      <c r="C29">
        <v>46688.394776063302</v>
      </c>
      <c r="D29">
        <v>3.9498053577294199</v>
      </c>
      <c r="E29">
        <v>79.936585365853702</v>
      </c>
    </row>
    <row r="30" spans="1:6" x14ac:dyDescent="0.45">
      <c r="A30" t="s">
        <v>28</v>
      </c>
      <c r="B30">
        <v>2003</v>
      </c>
      <c r="C30">
        <v>47581.228534587899</v>
      </c>
      <c r="D30">
        <v>3.0912800997751</v>
      </c>
      <c r="E30">
        <v>80.239024390243898</v>
      </c>
    </row>
    <row r="31" spans="1:6" x14ac:dyDescent="0.45">
      <c r="A31" t="s">
        <v>28</v>
      </c>
      <c r="B31">
        <v>2004</v>
      </c>
      <c r="C31">
        <v>49061.276150392499</v>
      </c>
      <c r="D31">
        <v>4.2189414754751597</v>
      </c>
      <c r="E31">
        <v>80.490243902439005</v>
      </c>
    </row>
    <row r="32" spans="1:6" x14ac:dyDescent="0.45">
      <c r="A32" t="s">
        <v>28</v>
      </c>
      <c r="B32">
        <v>2005</v>
      </c>
      <c r="C32">
        <v>49997.066495394101</v>
      </c>
      <c r="D32">
        <v>3.1554812132316798</v>
      </c>
      <c r="E32">
        <v>80.841463414634106</v>
      </c>
      <c r="F32">
        <v>63</v>
      </c>
    </row>
    <row r="33" spans="1:6" x14ac:dyDescent="0.45">
      <c r="A33" t="s">
        <v>28</v>
      </c>
      <c r="B33">
        <v>2006</v>
      </c>
      <c r="C33">
        <v>50693.724864979798</v>
      </c>
      <c r="D33">
        <v>2.7709261737475002</v>
      </c>
      <c r="E33">
        <v>81.041463414634194</v>
      </c>
      <c r="F33">
        <v>66</v>
      </c>
    </row>
    <row r="34" spans="1:6" x14ac:dyDescent="0.45">
      <c r="A34" t="s">
        <v>28</v>
      </c>
      <c r="B34">
        <v>2007</v>
      </c>
      <c r="C34">
        <v>51663.2403953881</v>
      </c>
      <c r="D34">
        <v>3.7894711988265302</v>
      </c>
      <c r="E34">
        <v>81.292682926829301</v>
      </c>
      <c r="F34">
        <v>69.45</v>
      </c>
    </row>
    <row r="35" spans="1:6" x14ac:dyDescent="0.45">
      <c r="A35" t="s">
        <v>28</v>
      </c>
      <c r="B35">
        <v>2008</v>
      </c>
      <c r="C35">
        <v>52473.381916077298</v>
      </c>
      <c r="D35">
        <v>3.6239850356563301</v>
      </c>
      <c r="E35">
        <v>81.395121951219494</v>
      </c>
      <c r="F35">
        <v>71.67</v>
      </c>
    </row>
    <row r="36" spans="1:6" x14ac:dyDescent="0.45">
      <c r="A36" t="s">
        <v>28</v>
      </c>
      <c r="B36">
        <v>2009</v>
      </c>
      <c r="C36">
        <v>52407.911537858403</v>
      </c>
      <c r="D36">
        <v>1.95484826298522</v>
      </c>
      <c r="E36">
        <v>81.543902439024393</v>
      </c>
      <c r="F36">
        <v>74.25</v>
      </c>
    </row>
    <row r="37" spans="1:6" x14ac:dyDescent="0.45">
      <c r="A37" t="s">
        <v>28</v>
      </c>
      <c r="B37">
        <v>2010</v>
      </c>
      <c r="C37">
        <v>52739.268155613303</v>
      </c>
      <c r="D37">
        <v>2.2100479530073498</v>
      </c>
      <c r="E37">
        <v>81.695121951219505</v>
      </c>
      <c r="F37">
        <v>76</v>
      </c>
    </row>
    <row r="38" spans="1:6" x14ac:dyDescent="0.45">
      <c r="A38" t="s">
        <v>28</v>
      </c>
      <c r="B38">
        <v>2011</v>
      </c>
      <c r="C38">
        <v>53257.0473237603</v>
      </c>
      <c r="D38">
        <v>2.3947349433061502</v>
      </c>
      <c r="E38">
        <v>81.895121951219494</v>
      </c>
      <c r="F38">
        <v>79.487697713902904</v>
      </c>
    </row>
    <row r="39" spans="1:6" x14ac:dyDescent="0.45">
      <c r="A39" t="s">
        <v>28</v>
      </c>
      <c r="B39">
        <v>2012</v>
      </c>
      <c r="C39">
        <v>54403.883690243303</v>
      </c>
      <c r="D39">
        <v>3.9524713811918399</v>
      </c>
      <c r="E39">
        <v>82.046341463414606</v>
      </c>
      <c r="F39">
        <v>79</v>
      </c>
    </row>
    <row r="40" spans="1:6" x14ac:dyDescent="0.45">
      <c r="A40" t="s">
        <v>28</v>
      </c>
      <c r="B40">
        <v>2013</v>
      </c>
      <c r="C40">
        <v>54895.005258898404</v>
      </c>
      <c r="D40">
        <v>2.65445302592404</v>
      </c>
      <c r="E40">
        <v>82.148780487804899</v>
      </c>
      <c r="F40">
        <v>83.453497166999995</v>
      </c>
    </row>
    <row r="41" spans="1:6" x14ac:dyDescent="0.45">
      <c r="A41" t="s">
        <v>28</v>
      </c>
      <c r="B41">
        <v>2014</v>
      </c>
      <c r="C41">
        <v>55489.068844146001</v>
      </c>
      <c r="D41">
        <v>2.6011897818733201</v>
      </c>
      <c r="E41">
        <v>82.3</v>
      </c>
      <c r="F41">
        <v>84</v>
      </c>
    </row>
    <row r="42" spans="1:6" x14ac:dyDescent="0.45">
      <c r="A42" t="s">
        <v>28</v>
      </c>
      <c r="B42">
        <v>2015</v>
      </c>
      <c r="C42">
        <v>55879.995881710303</v>
      </c>
      <c r="D42">
        <v>2.1643478064785202</v>
      </c>
      <c r="E42">
        <v>82.4</v>
      </c>
      <c r="F42">
        <v>84.560514909140807</v>
      </c>
    </row>
    <row r="43" spans="1:6" x14ac:dyDescent="0.45">
      <c r="A43" t="s">
        <v>28</v>
      </c>
      <c r="B43">
        <v>2016</v>
      </c>
      <c r="C43">
        <v>56529.951824686999</v>
      </c>
      <c r="D43">
        <v>2.7556406552986799</v>
      </c>
      <c r="E43">
        <v>82.448780487804896</v>
      </c>
      <c r="F43">
        <v>86.540000919999997</v>
      </c>
    </row>
    <row r="44" spans="1:6" x14ac:dyDescent="0.45">
      <c r="A44" t="s">
        <v>28</v>
      </c>
      <c r="B44">
        <v>2017</v>
      </c>
      <c r="C44">
        <v>56881.856985910403</v>
      </c>
      <c r="D44">
        <v>2.2933103019291798</v>
      </c>
      <c r="E44">
        <v>82.5</v>
      </c>
      <c r="F44">
        <v>86.545048847676796</v>
      </c>
    </row>
    <row r="45" spans="1:6" x14ac:dyDescent="0.45">
      <c r="A45" t="s">
        <v>28</v>
      </c>
      <c r="B45">
        <v>2018</v>
      </c>
      <c r="C45">
        <v>57647.845506810503</v>
      </c>
      <c r="D45">
        <v>2.8741703949950099</v>
      </c>
      <c r="E45">
        <v>82.748780487804893</v>
      </c>
      <c r="F45">
        <v>90.008201600000007</v>
      </c>
    </row>
    <row r="46" spans="1:6" x14ac:dyDescent="0.45">
      <c r="A46" t="s">
        <v>28</v>
      </c>
      <c r="B46">
        <v>2019</v>
      </c>
      <c r="C46">
        <v>58048.618842083102</v>
      </c>
      <c r="D46">
        <v>2.1940170362271698</v>
      </c>
      <c r="E46">
        <v>82.9</v>
      </c>
      <c r="F46">
        <v>93.609901429999994</v>
      </c>
    </row>
    <row r="47" spans="1:6" x14ac:dyDescent="0.45">
      <c r="A47" t="s">
        <v>28</v>
      </c>
      <c r="B47">
        <v>2020</v>
      </c>
      <c r="C47">
        <v>57260.465053010797</v>
      </c>
      <c r="D47">
        <v>-0.13353190430477499</v>
      </c>
      <c r="E47">
        <v>83.2</v>
      </c>
      <c r="F47">
        <v>94.693496699999997</v>
      </c>
    </row>
    <row r="48" spans="1:6" x14ac:dyDescent="0.45">
      <c r="A48" t="s">
        <v>28</v>
      </c>
      <c r="B48">
        <v>2021</v>
      </c>
      <c r="C48">
        <v>58327.414684232499</v>
      </c>
      <c r="D48">
        <v>2.00694844335034</v>
      </c>
      <c r="E48">
        <v>83.3</v>
      </c>
      <c r="F48">
        <v>96.972198489999997</v>
      </c>
    </row>
    <row r="49" spans="1:6" x14ac:dyDescent="0.45">
      <c r="A49" t="s">
        <v>28</v>
      </c>
      <c r="B49">
        <v>2022</v>
      </c>
      <c r="C49">
        <v>60029.132919073301</v>
      </c>
      <c r="D49">
        <v>4.2530455923873198</v>
      </c>
      <c r="E49">
        <v>83.2</v>
      </c>
      <c r="F49">
        <v>96.11940002</v>
      </c>
    </row>
    <row r="50" spans="1:6" x14ac:dyDescent="0.45">
      <c r="A50" t="s">
        <v>28</v>
      </c>
      <c r="B50">
        <v>2023</v>
      </c>
      <c r="C50">
        <v>60684.959620488298</v>
      </c>
      <c r="D50">
        <v>3.5838210079898101</v>
      </c>
      <c r="E50">
        <v>83.051219512195104</v>
      </c>
      <c r="F50">
        <v>96.116096499999998</v>
      </c>
    </row>
    <row r="51" spans="1:6" x14ac:dyDescent="0.45">
      <c r="A51" t="s">
        <v>28</v>
      </c>
      <c r="B51">
        <v>2024</v>
      </c>
      <c r="C51">
        <v>60309.583177233901</v>
      </c>
      <c r="D51">
        <v>1.3734077336597501</v>
      </c>
      <c r="E51">
        <v>83.051219512195104</v>
      </c>
      <c r="F51">
        <v>96.131401060000002</v>
      </c>
    </row>
    <row r="52" spans="1:6" x14ac:dyDescent="0.45">
      <c r="A52" t="s">
        <v>32</v>
      </c>
      <c r="B52">
        <v>2000</v>
      </c>
      <c r="C52">
        <v>14005.3471874231</v>
      </c>
      <c r="D52">
        <v>4.3879494474561804</v>
      </c>
      <c r="E52">
        <v>69.584000000000003</v>
      </c>
      <c r="F52">
        <v>2.8706851585410802</v>
      </c>
    </row>
    <row r="53" spans="1:6" x14ac:dyDescent="0.45">
      <c r="A53" t="s">
        <v>32</v>
      </c>
      <c r="B53">
        <v>2001</v>
      </c>
      <c r="C53">
        <v>14016.131377223601</v>
      </c>
      <c r="D53">
        <v>1.3898964009563699</v>
      </c>
      <c r="E53">
        <v>69.98</v>
      </c>
      <c r="F53">
        <v>4.5284948690285098</v>
      </c>
    </row>
    <row r="54" spans="1:6" x14ac:dyDescent="0.45">
      <c r="A54" t="s">
        <v>32</v>
      </c>
      <c r="B54">
        <v>2002</v>
      </c>
      <c r="C54">
        <v>14265.904877029199</v>
      </c>
      <c r="D54">
        <v>3.0534618590931202</v>
      </c>
      <c r="E54">
        <v>70.396000000000001</v>
      </c>
      <c r="F54">
        <v>9.1494250856074792</v>
      </c>
    </row>
    <row r="55" spans="1:6" x14ac:dyDescent="0.45">
      <c r="A55" t="s">
        <v>32</v>
      </c>
      <c r="B55">
        <v>2003</v>
      </c>
      <c r="C55">
        <v>14259.366408932199</v>
      </c>
      <c r="D55">
        <v>1.14082899824888</v>
      </c>
      <c r="E55">
        <v>70.884</v>
      </c>
      <c r="F55">
        <v>13.2075861035303</v>
      </c>
    </row>
    <row r="56" spans="1:6" x14ac:dyDescent="0.45">
      <c r="A56" t="s">
        <v>32</v>
      </c>
      <c r="B56">
        <v>2004</v>
      </c>
      <c r="C56">
        <v>14911.260960859199</v>
      </c>
      <c r="D56">
        <v>5.7599646367095403</v>
      </c>
      <c r="E56">
        <v>71.361000000000004</v>
      </c>
      <c r="F56">
        <v>19.073672274442</v>
      </c>
    </row>
    <row r="57" spans="1:6" x14ac:dyDescent="0.45">
      <c r="A57" t="s">
        <v>32</v>
      </c>
      <c r="B57">
        <v>2005</v>
      </c>
      <c r="C57">
        <v>15221.0138281541</v>
      </c>
      <c r="D57">
        <v>3.2021320613043098</v>
      </c>
      <c r="E57">
        <v>71.831999999999994</v>
      </c>
      <c r="F57">
        <v>21.022747248826999</v>
      </c>
    </row>
    <row r="58" spans="1:6" x14ac:dyDescent="0.45">
      <c r="A58" t="s">
        <v>32</v>
      </c>
      <c r="B58">
        <v>2006</v>
      </c>
      <c r="C58">
        <v>15657.479571698301</v>
      </c>
      <c r="D58">
        <v>3.9619887112261698</v>
      </c>
      <c r="E58">
        <v>72.296000000000006</v>
      </c>
      <c r="F58">
        <v>28.17840004</v>
      </c>
    </row>
    <row r="59" spans="1:6" x14ac:dyDescent="0.45">
      <c r="A59" t="s">
        <v>32</v>
      </c>
      <c r="B59">
        <v>2007</v>
      </c>
      <c r="C59">
        <v>16440.583740032002</v>
      </c>
      <c r="D59">
        <v>6.0698706067833799</v>
      </c>
      <c r="E59">
        <v>72.73</v>
      </c>
      <c r="F59">
        <v>30.879999160000001</v>
      </c>
    </row>
    <row r="60" spans="1:6" x14ac:dyDescent="0.45">
      <c r="A60" t="s">
        <v>32</v>
      </c>
      <c r="B60">
        <v>2008</v>
      </c>
      <c r="C60">
        <v>17113.367982264299</v>
      </c>
      <c r="D60">
        <v>5.09419544658736</v>
      </c>
      <c r="E60">
        <v>73.111000000000004</v>
      </c>
      <c r="F60">
        <v>33.83</v>
      </c>
    </row>
    <row r="61" spans="1:6" x14ac:dyDescent="0.45">
      <c r="A61" t="s">
        <v>32</v>
      </c>
      <c r="B61">
        <v>2009</v>
      </c>
      <c r="C61">
        <v>16939.440781032801</v>
      </c>
      <c r="D61">
        <v>-0.125812002161169</v>
      </c>
      <c r="E61">
        <v>73.456999999999994</v>
      </c>
      <c r="F61">
        <v>39.22</v>
      </c>
    </row>
    <row r="62" spans="1:6" x14ac:dyDescent="0.45">
      <c r="A62" t="s">
        <v>32</v>
      </c>
      <c r="B62">
        <v>2010</v>
      </c>
      <c r="C62">
        <v>18062.158110365901</v>
      </c>
      <c r="D62">
        <v>7.5282258181536399</v>
      </c>
      <c r="E62">
        <v>73.778999999999996</v>
      </c>
      <c r="F62">
        <v>40.65</v>
      </c>
    </row>
    <row r="63" spans="1:6" x14ac:dyDescent="0.45">
      <c r="A63" t="s">
        <v>32</v>
      </c>
      <c r="B63">
        <v>2011</v>
      </c>
      <c r="C63">
        <v>18627.810452939699</v>
      </c>
      <c r="D63">
        <v>3.9744230794470199</v>
      </c>
      <c r="E63">
        <v>74.046999999999997</v>
      </c>
      <c r="F63">
        <v>45.69</v>
      </c>
    </row>
    <row r="64" spans="1:6" x14ac:dyDescent="0.45">
      <c r="A64" t="s">
        <v>32</v>
      </c>
      <c r="B64">
        <v>2012</v>
      </c>
      <c r="C64">
        <v>18832.219552707498</v>
      </c>
      <c r="D64">
        <v>1.9211759857653701</v>
      </c>
      <c r="E64">
        <v>74.334999999999994</v>
      </c>
      <c r="F64">
        <v>48.56</v>
      </c>
    </row>
    <row r="65" spans="1:6" x14ac:dyDescent="0.45">
      <c r="A65" t="s">
        <v>32</v>
      </c>
      <c r="B65">
        <v>2013</v>
      </c>
      <c r="C65">
        <v>19241.505981572602</v>
      </c>
      <c r="D65">
        <v>3.0048226694443199</v>
      </c>
      <c r="E65">
        <v>74.608999999999995</v>
      </c>
      <c r="F65">
        <v>51.04</v>
      </c>
    </row>
    <row r="66" spans="1:6" x14ac:dyDescent="0.45">
      <c r="A66" t="s">
        <v>32</v>
      </c>
      <c r="B66">
        <v>2014</v>
      </c>
      <c r="C66">
        <v>19183.172744635998</v>
      </c>
      <c r="D66">
        <v>0.50395574024224699</v>
      </c>
      <c r="E66">
        <v>74.822999999999993</v>
      </c>
      <c r="F66">
        <v>54.551001879639202</v>
      </c>
    </row>
    <row r="67" spans="1:6" x14ac:dyDescent="0.45">
      <c r="A67" t="s">
        <v>32</v>
      </c>
      <c r="B67">
        <v>2015</v>
      </c>
      <c r="C67">
        <v>18357.069061799099</v>
      </c>
      <c r="D67">
        <v>-3.54576339269425</v>
      </c>
      <c r="E67">
        <v>75.105999999999995</v>
      </c>
      <c r="F67">
        <v>58.327951734092402</v>
      </c>
    </row>
    <row r="68" spans="1:6" x14ac:dyDescent="0.45">
      <c r="A68" t="s">
        <v>32</v>
      </c>
      <c r="B68">
        <v>2016</v>
      </c>
      <c r="C68">
        <v>17620.9272434136</v>
      </c>
      <c r="D68">
        <v>-3.2759169078219199</v>
      </c>
      <c r="E68">
        <v>75.081000000000003</v>
      </c>
      <c r="F68">
        <v>60.872540068126099</v>
      </c>
    </row>
    <row r="69" spans="1:6" x14ac:dyDescent="0.45">
      <c r="A69" t="s">
        <v>32</v>
      </c>
      <c r="B69">
        <v>2017</v>
      </c>
      <c r="C69">
        <v>17724.4799577784</v>
      </c>
      <c r="D69">
        <v>1.32286905404399</v>
      </c>
      <c r="E69">
        <v>75.382999999999996</v>
      </c>
      <c r="F69">
        <v>67.471284523630501</v>
      </c>
    </row>
    <row r="70" spans="1:6" x14ac:dyDescent="0.45">
      <c r="A70" t="s">
        <v>32</v>
      </c>
      <c r="B70">
        <v>2018</v>
      </c>
      <c r="C70">
        <v>17917.749212335901</v>
      </c>
      <c r="D70">
        <v>1.7836667616340001</v>
      </c>
      <c r="E70">
        <v>75.632999999999996</v>
      </c>
      <c r="F70">
        <v>70.434282540436101</v>
      </c>
    </row>
    <row r="71" spans="1:6" x14ac:dyDescent="0.45">
      <c r="A71" t="s">
        <v>32</v>
      </c>
      <c r="B71">
        <v>2019</v>
      </c>
      <c r="C71">
        <v>18018.620915151801</v>
      </c>
      <c r="D71">
        <v>1.2207778236084199</v>
      </c>
      <c r="E71">
        <v>75.808999999999997</v>
      </c>
      <c r="F71">
        <v>73.912439913358895</v>
      </c>
    </row>
    <row r="72" spans="1:6" x14ac:dyDescent="0.45">
      <c r="A72" t="s">
        <v>32</v>
      </c>
      <c r="B72">
        <v>2020</v>
      </c>
      <c r="C72">
        <v>17327.515724946599</v>
      </c>
      <c r="D72">
        <v>-3.2767587964736</v>
      </c>
      <c r="E72">
        <v>74.506</v>
      </c>
      <c r="F72">
        <v>81.342693530000005</v>
      </c>
    </row>
    <row r="73" spans="1:6" x14ac:dyDescent="0.45">
      <c r="A73" t="s">
        <v>32</v>
      </c>
      <c r="B73">
        <v>2021</v>
      </c>
      <c r="C73">
        <v>18075.706004906799</v>
      </c>
      <c r="D73">
        <v>4.7626043790860804</v>
      </c>
      <c r="E73">
        <v>73.037999999999997</v>
      </c>
      <c r="F73">
        <v>80.689893139999995</v>
      </c>
    </row>
    <row r="74" spans="1:6" x14ac:dyDescent="0.45">
      <c r="A74" t="s">
        <v>32</v>
      </c>
      <c r="B74">
        <v>2022</v>
      </c>
      <c r="C74">
        <v>18554.0461828566</v>
      </c>
      <c r="D74">
        <v>3.0166943539301498</v>
      </c>
      <c r="E74">
        <v>74.872</v>
      </c>
      <c r="F74">
        <v>80.527750940000004</v>
      </c>
    </row>
    <row r="75" spans="1:6" x14ac:dyDescent="0.45">
      <c r="A75" t="s">
        <v>32</v>
      </c>
      <c r="B75">
        <v>2023</v>
      </c>
      <c r="C75">
        <v>19079.812213402802</v>
      </c>
      <c r="D75">
        <v>3.2416553290698098</v>
      </c>
      <c r="E75">
        <v>75.847999999999999</v>
      </c>
      <c r="F75">
        <v>84.150602379999995</v>
      </c>
    </row>
    <row r="76" spans="1:6" x14ac:dyDescent="0.45">
      <c r="A76" t="s">
        <v>32</v>
      </c>
      <c r="B76">
        <v>2024</v>
      </c>
      <c r="C76">
        <v>19652.365499170999</v>
      </c>
      <c r="D76">
        <v>3.4193151650190599</v>
      </c>
      <c r="E76">
        <v>76.022999999999996</v>
      </c>
      <c r="F76">
        <v>84.463472269999997</v>
      </c>
    </row>
    <row r="77" spans="1:6" x14ac:dyDescent="0.45">
      <c r="A77" t="s">
        <v>34</v>
      </c>
      <c r="B77">
        <v>2000</v>
      </c>
      <c r="C77">
        <v>48399.286444554702</v>
      </c>
      <c r="D77">
        <v>5.1385391899415804</v>
      </c>
      <c r="E77">
        <v>79.166829268292702</v>
      </c>
      <c r="F77">
        <v>51.3</v>
      </c>
    </row>
    <row r="78" spans="1:6" x14ac:dyDescent="0.45">
      <c r="A78" t="s">
        <v>34</v>
      </c>
      <c r="B78">
        <v>2001</v>
      </c>
      <c r="C78">
        <v>48774.148322651599</v>
      </c>
      <c r="D78">
        <v>1.87509813099847</v>
      </c>
      <c r="E78">
        <v>79.398048780487798</v>
      </c>
      <c r="F78">
        <v>60.2</v>
      </c>
    </row>
    <row r="79" spans="1:6" x14ac:dyDescent="0.45">
      <c r="A79" t="s">
        <v>34</v>
      </c>
      <c r="B79">
        <v>2002</v>
      </c>
      <c r="C79">
        <v>49694.987091436298</v>
      </c>
      <c r="D79">
        <v>2.99925533832644</v>
      </c>
      <c r="E79">
        <v>79.530731707317102</v>
      </c>
      <c r="F79">
        <v>61.593299268195203</v>
      </c>
    </row>
    <row r="80" spans="1:6" x14ac:dyDescent="0.45">
      <c r="A80" t="s">
        <v>34</v>
      </c>
      <c r="B80">
        <v>2003</v>
      </c>
      <c r="C80">
        <v>50139.766457999402</v>
      </c>
      <c r="D80">
        <v>1.8063851195103</v>
      </c>
      <c r="E80">
        <v>79.715121951219501</v>
      </c>
      <c r="F80">
        <v>64.2</v>
      </c>
    </row>
    <row r="81" spans="1:6" x14ac:dyDescent="0.45">
      <c r="A81" t="s">
        <v>34</v>
      </c>
      <c r="B81">
        <v>2004</v>
      </c>
      <c r="C81">
        <v>51210.659396613803</v>
      </c>
      <c r="D81">
        <v>3.0923638103815598</v>
      </c>
      <c r="E81">
        <v>79.992195121951198</v>
      </c>
      <c r="F81">
        <v>65.9559634648989</v>
      </c>
    </row>
    <row r="82" spans="1:6" x14ac:dyDescent="0.45">
      <c r="A82" t="s">
        <v>34</v>
      </c>
      <c r="B82">
        <v>2005</v>
      </c>
      <c r="C82">
        <v>52356.537148635398</v>
      </c>
      <c r="D82">
        <v>3.2104544150279302</v>
      </c>
      <c r="E82">
        <v>80.112682926829294</v>
      </c>
      <c r="F82">
        <v>71.66</v>
      </c>
    </row>
    <row r="83" spans="1:6" x14ac:dyDescent="0.45">
      <c r="A83" t="s">
        <v>34</v>
      </c>
      <c r="B83">
        <v>2006</v>
      </c>
      <c r="C83">
        <v>53195.760857385103</v>
      </c>
      <c r="D83">
        <v>2.6379437530272201</v>
      </c>
      <c r="E83">
        <v>80.543658536585397</v>
      </c>
      <c r="F83">
        <v>72.400001529999997</v>
      </c>
    </row>
    <row r="84" spans="1:6" x14ac:dyDescent="0.45">
      <c r="A84" t="s">
        <v>34</v>
      </c>
      <c r="B84">
        <v>2007</v>
      </c>
      <c r="C84">
        <v>53761.840799168502</v>
      </c>
      <c r="D84">
        <v>2.0499045944361902</v>
      </c>
      <c r="E84">
        <v>80.543658536585397</v>
      </c>
      <c r="F84">
        <v>73.2</v>
      </c>
    </row>
    <row r="85" spans="1:6" x14ac:dyDescent="0.45">
      <c r="A85" t="s">
        <v>34</v>
      </c>
      <c r="B85">
        <v>2008</v>
      </c>
      <c r="C85">
        <v>53711.658032965403</v>
      </c>
      <c r="D85">
        <v>0.99540637126452203</v>
      </c>
      <c r="E85">
        <v>80.724634146341501</v>
      </c>
      <c r="F85">
        <v>76.699996949999999</v>
      </c>
    </row>
    <row r="86" spans="1:6" x14ac:dyDescent="0.45">
      <c r="A86" t="s">
        <v>34</v>
      </c>
      <c r="B86">
        <v>2009</v>
      </c>
      <c r="C86">
        <v>51552.402032197497</v>
      </c>
      <c r="D86">
        <v>-2.91508627059555</v>
      </c>
      <c r="E86">
        <v>81.066097560975606</v>
      </c>
      <c r="F86">
        <v>80.3</v>
      </c>
    </row>
    <row r="87" spans="1:6" x14ac:dyDescent="0.45">
      <c r="A87" t="s">
        <v>34</v>
      </c>
      <c r="B87">
        <v>2010</v>
      </c>
      <c r="C87">
        <v>52558.420061780598</v>
      </c>
      <c r="D87">
        <v>3.0908063374485102</v>
      </c>
      <c r="E87">
        <v>81.322195121951196</v>
      </c>
      <c r="F87">
        <v>80.3</v>
      </c>
    </row>
    <row r="88" spans="1:6" x14ac:dyDescent="0.45">
      <c r="A88" t="s">
        <v>34</v>
      </c>
      <c r="B88">
        <v>2011</v>
      </c>
      <c r="C88">
        <v>53681.108480934497</v>
      </c>
      <c r="D88">
        <v>3.1371944343876002</v>
      </c>
      <c r="E88">
        <v>81.482682926829298</v>
      </c>
      <c r="F88">
        <v>83</v>
      </c>
    </row>
    <row r="89" spans="1:6" x14ac:dyDescent="0.45">
      <c r="A89" t="s">
        <v>34</v>
      </c>
      <c r="B89">
        <v>2012</v>
      </c>
      <c r="C89">
        <v>54034.782168031801</v>
      </c>
      <c r="D89">
        <v>1.75566133205234</v>
      </c>
      <c r="E89">
        <v>81.663658536585402</v>
      </c>
      <c r="F89">
        <v>83</v>
      </c>
    </row>
    <row r="90" spans="1:6" x14ac:dyDescent="0.45">
      <c r="A90" t="s">
        <v>34</v>
      </c>
      <c r="B90">
        <v>2013</v>
      </c>
      <c r="C90">
        <v>54712.1568593677</v>
      </c>
      <c r="D90">
        <v>2.32581356612762</v>
      </c>
      <c r="E90">
        <v>81.744878048780507</v>
      </c>
      <c r="F90">
        <v>85.800003050000001</v>
      </c>
    </row>
    <row r="91" spans="1:6" x14ac:dyDescent="0.45">
      <c r="A91" t="s">
        <v>34</v>
      </c>
      <c r="B91">
        <v>2014</v>
      </c>
      <c r="C91">
        <v>55723.461565250604</v>
      </c>
      <c r="D91">
        <v>2.8734667557973101</v>
      </c>
      <c r="E91">
        <v>81.784390243902493</v>
      </c>
      <c r="F91">
        <v>87.120002749999998</v>
      </c>
    </row>
    <row r="92" spans="1:6" x14ac:dyDescent="0.45">
      <c r="A92" t="s">
        <v>34</v>
      </c>
      <c r="B92">
        <v>2015</v>
      </c>
      <c r="C92">
        <v>55660.845584075898</v>
      </c>
      <c r="D92">
        <v>0.64997101491095999</v>
      </c>
      <c r="E92">
        <v>81.825853658536602</v>
      </c>
      <c r="F92">
        <v>90</v>
      </c>
    </row>
    <row r="93" spans="1:6" x14ac:dyDescent="0.45">
      <c r="A93" t="s">
        <v>34</v>
      </c>
      <c r="B93">
        <v>2016</v>
      </c>
      <c r="C93">
        <v>55606.132994818399</v>
      </c>
      <c r="D93">
        <v>1.0385509198932299</v>
      </c>
      <c r="E93">
        <v>81.94</v>
      </c>
      <c r="F93">
        <v>91.160003660000001</v>
      </c>
    </row>
    <row r="94" spans="1:6" x14ac:dyDescent="0.45">
      <c r="A94" t="s">
        <v>34</v>
      </c>
      <c r="B94">
        <v>2017</v>
      </c>
      <c r="C94">
        <v>56612.306219177699</v>
      </c>
      <c r="D94">
        <v>3.0338349184139202</v>
      </c>
      <c r="E94">
        <v>81.807804878048799</v>
      </c>
      <c r="F94">
        <v>92.701400759999999</v>
      </c>
    </row>
    <row r="95" spans="1:6" x14ac:dyDescent="0.45">
      <c r="A95" t="s">
        <v>34</v>
      </c>
      <c r="B95">
        <v>2018</v>
      </c>
      <c r="C95">
        <v>57337.468287003299</v>
      </c>
      <c r="D95">
        <v>2.7429634140224599</v>
      </c>
      <c r="E95">
        <v>81.803658536585402</v>
      </c>
      <c r="F95">
        <v>94.64</v>
      </c>
    </row>
    <row r="96" spans="1:6" x14ac:dyDescent="0.45">
      <c r="A96" t="s">
        <v>34</v>
      </c>
      <c r="B96">
        <v>2019</v>
      </c>
      <c r="C96">
        <v>57583.823073920401</v>
      </c>
      <c r="D96">
        <v>1.9084319388725099</v>
      </c>
      <c r="E96">
        <v>82.158536585365894</v>
      </c>
      <c r="F96">
        <v>91.912902829999993</v>
      </c>
    </row>
    <row r="97" spans="1:6" x14ac:dyDescent="0.45">
      <c r="A97" t="s">
        <v>34</v>
      </c>
      <c r="B97">
        <v>2020</v>
      </c>
      <c r="C97">
        <v>54092.857689083598</v>
      </c>
      <c r="D97">
        <v>-5.0382334279408703</v>
      </c>
      <c r="E97">
        <v>81.53</v>
      </c>
      <c r="F97">
        <v>92.3</v>
      </c>
    </row>
    <row r="98" spans="1:6" x14ac:dyDescent="0.45">
      <c r="A98" t="s">
        <v>34</v>
      </c>
      <c r="B98">
        <v>2021</v>
      </c>
      <c r="C98">
        <v>56995.095202071097</v>
      </c>
      <c r="D98">
        <v>5.9505280498475903</v>
      </c>
      <c r="E98">
        <v>81.451463414634205</v>
      </c>
      <c r="F98">
        <v>93.937103269999994</v>
      </c>
    </row>
    <row r="99" spans="1:6" x14ac:dyDescent="0.45">
      <c r="A99" t="s">
        <v>34</v>
      </c>
      <c r="B99">
        <v>2022</v>
      </c>
      <c r="C99">
        <v>58583.129986013802</v>
      </c>
      <c r="D99">
        <v>4.6954198504590297</v>
      </c>
      <c r="E99">
        <v>81.094878048780501</v>
      </c>
      <c r="F99">
        <v>94</v>
      </c>
    </row>
    <row r="100" spans="1:6" x14ac:dyDescent="0.45">
      <c r="A100" t="s">
        <v>34</v>
      </c>
      <c r="B100">
        <v>2023</v>
      </c>
      <c r="C100">
        <v>58088.377807799501</v>
      </c>
      <c r="D100">
        <v>1.9530855219902501</v>
      </c>
      <c r="E100">
        <v>81.626341463414605</v>
      </c>
      <c r="F100">
        <v>94.14530182</v>
      </c>
    </row>
    <row r="101" spans="1:6" x14ac:dyDescent="0.45">
      <c r="A101" t="s">
        <v>34</v>
      </c>
      <c r="B101">
        <v>2024</v>
      </c>
      <c r="C101">
        <v>57534.091518533503</v>
      </c>
      <c r="D101">
        <v>2.0462660540170101</v>
      </c>
      <c r="E101">
        <v>82.108048780487806</v>
      </c>
      <c r="F101">
        <v>94.353301999999999</v>
      </c>
    </row>
    <row r="102" spans="1:6" x14ac:dyDescent="0.45">
      <c r="A102" t="s">
        <v>78</v>
      </c>
      <c r="B102">
        <v>2000</v>
      </c>
      <c r="C102">
        <v>68834.817990659096</v>
      </c>
      <c r="D102">
        <v>3.63321673470911</v>
      </c>
      <c r="E102">
        <v>79.680487804878098</v>
      </c>
      <c r="F102">
        <v>47.1</v>
      </c>
    </row>
    <row r="103" spans="1:6" x14ac:dyDescent="0.45">
      <c r="A103" t="s">
        <v>78</v>
      </c>
      <c r="B103">
        <v>2001</v>
      </c>
      <c r="C103">
        <v>69489.6995050103</v>
      </c>
      <c r="D103">
        <v>1.5921978135700099</v>
      </c>
      <c r="E103">
        <v>80.180487804878098</v>
      </c>
      <c r="F103">
        <v>55.1</v>
      </c>
    </row>
    <row r="104" spans="1:6" x14ac:dyDescent="0.45">
      <c r="A104" t="s">
        <v>78</v>
      </c>
      <c r="B104">
        <v>2002</v>
      </c>
      <c r="C104">
        <v>69228.368332073296</v>
      </c>
      <c r="D104">
        <v>0.38041013419527298</v>
      </c>
      <c r="E104">
        <v>80.385365853658499</v>
      </c>
      <c r="F104">
        <v>61.4</v>
      </c>
    </row>
    <row r="105" spans="1:6" x14ac:dyDescent="0.45">
      <c r="A105" t="s">
        <v>78</v>
      </c>
      <c r="B105">
        <v>2003</v>
      </c>
      <c r="C105">
        <v>68521.342029294305</v>
      </c>
      <c r="D105">
        <v>-0.28422235785761502</v>
      </c>
      <c r="E105">
        <v>80.536585365853696</v>
      </c>
      <c r="F105">
        <v>65.099999999999994</v>
      </c>
    </row>
    <row r="106" spans="1:6" x14ac:dyDescent="0.45">
      <c r="A106" t="s">
        <v>78</v>
      </c>
      <c r="B106">
        <v>2004</v>
      </c>
      <c r="C106">
        <v>69812.378758031002</v>
      </c>
      <c r="D106">
        <v>2.5869289552909298</v>
      </c>
      <c r="E106">
        <v>81.0878048780488</v>
      </c>
      <c r="F106">
        <v>67.8</v>
      </c>
    </row>
    <row r="107" spans="1:6" x14ac:dyDescent="0.45">
      <c r="A107" t="s">
        <v>78</v>
      </c>
      <c r="B107">
        <v>2005</v>
      </c>
      <c r="C107">
        <v>71414.349558236805</v>
      </c>
      <c r="D107">
        <v>2.9520848746033401</v>
      </c>
      <c r="E107">
        <v>81.236585365853699</v>
      </c>
      <c r="F107">
        <v>70.099999999999994</v>
      </c>
    </row>
    <row r="108" spans="1:6" x14ac:dyDescent="0.45">
      <c r="A108" t="s">
        <v>78</v>
      </c>
      <c r="B108">
        <v>2006</v>
      </c>
      <c r="C108">
        <v>73901.614962857697</v>
      </c>
      <c r="D108">
        <v>4.1343225146791598</v>
      </c>
      <c r="E108">
        <v>81.490243902439005</v>
      </c>
      <c r="F108">
        <v>75.7</v>
      </c>
    </row>
    <row r="109" spans="1:6" x14ac:dyDescent="0.45">
      <c r="A109" t="s">
        <v>78</v>
      </c>
      <c r="B109">
        <v>2007</v>
      </c>
      <c r="C109">
        <v>76161.560023211598</v>
      </c>
      <c r="D109">
        <v>3.98319384807056</v>
      </c>
      <c r="E109">
        <v>81.741463414634197</v>
      </c>
      <c r="F109">
        <v>77.2</v>
      </c>
    </row>
    <row r="110" spans="1:6" x14ac:dyDescent="0.45">
      <c r="A110" t="s">
        <v>78</v>
      </c>
      <c r="B110">
        <v>2008</v>
      </c>
      <c r="C110">
        <v>77103.718832063198</v>
      </c>
      <c r="D110">
        <v>2.53159615417233</v>
      </c>
      <c r="E110">
        <v>81.992682926829303</v>
      </c>
      <c r="F110">
        <v>79.2</v>
      </c>
    </row>
    <row r="111" spans="1:6" x14ac:dyDescent="0.45">
      <c r="A111" t="s">
        <v>78</v>
      </c>
      <c r="B111">
        <v>2009</v>
      </c>
      <c r="C111">
        <v>74672.9512725807</v>
      </c>
      <c r="D111">
        <v>-1.9349094490391301</v>
      </c>
      <c r="E111">
        <v>82.043902439024393</v>
      </c>
      <c r="F111">
        <v>81.3</v>
      </c>
    </row>
    <row r="112" spans="1:6" x14ac:dyDescent="0.45">
      <c r="A112" t="s">
        <v>78</v>
      </c>
      <c r="B112">
        <v>2010</v>
      </c>
      <c r="C112">
        <v>76308.8064520802</v>
      </c>
      <c r="D112">
        <v>3.2606308212204702</v>
      </c>
      <c r="E112">
        <v>82.246341463414694</v>
      </c>
      <c r="F112">
        <v>83.9</v>
      </c>
    </row>
    <row r="113" spans="1:6" x14ac:dyDescent="0.45">
      <c r="A113" t="s">
        <v>78</v>
      </c>
      <c r="B113">
        <v>2011</v>
      </c>
      <c r="C113">
        <v>76527.336153994504</v>
      </c>
      <c r="D113">
        <v>1.40766067483813</v>
      </c>
      <c r="E113">
        <v>82.695121951219505</v>
      </c>
      <c r="F113">
        <v>85.193028180485399</v>
      </c>
    </row>
    <row r="114" spans="1:6" x14ac:dyDescent="0.45">
      <c r="A114" t="s">
        <v>78</v>
      </c>
      <c r="B114">
        <v>2012</v>
      </c>
      <c r="C114">
        <v>76570.237898712105</v>
      </c>
      <c r="D114">
        <v>1.1241357502770499</v>
      </c>
      <c r="E114">
        <v>82.697560975609804</v>
      </c>
      <c r="F114">
        <v>85.2</v>
      </c>
    </row>
    <row r="115" spans="1:6" x14ac:dyDescent="0.45">
      <c r="A115" t="s">
        <v>78</v>
      </c>
      <c r="B115">
        <v>2013</v>
      </c>
      <c r="C115">
        <v>77084.6656456739</v>
      </c>
      <c r="D115">
        <v>1.83612392927999</v>
      </c>
      <c r="E115">
        <v>82.797560975609798</v>
      </c>
      <c r="F115">
        <v>86.34</v>
      </c>
    </row>
    <row r="116" spans="1:6" x14ac:dyDescent="0.45">
      <c r="A116" t="s">
        <v>78</v>
      </c>
      <c r="B116">
        <v>2014</v>
      </c>
      <c r="C116">
        <v>78086.680524984098</v>
      </c>
      <c r="D116">
        <v>2.54342347675991</v>
      </c>
      <c r="E116">
        <v>83.197560975609804</v>
      </c>
      <c r="F116">
        <v>83.6172512621702</v>
      </c>
    </row>
    <row r="117" spans="1:6" x14ac:dyDescent="0.45">
      <c r="A117" t="s">
        <v>78</v>
      </c>
      <c r="B117">
        <v>2015</v>
      </c>
      <c r="C117">
        <v>78325.748741769494</v>
      </c>
      <c r="D117">
        <v>1.45450336491099</v>
      </c>
      <c r="E117">
        <v>82.897560975609807</v>
      </c>
      <c r="F117">
        <v>87.4790555978675</v>
      </c>
    </row>
    <row r="118" spans="1:6" x14ac:dyDescent="0.45">
      <c r="A118" t="s">
        <v>78</v>
      </c>
      <c r="B118">
        <v>2016</v>
      </c>
      <c r="C118">
        <v>78956.066731504194</v>
      </c>
      <c r="D118">
        <v>1.91159094214852</v>
      </c>
      <c r="E118">
        <v>83.602439024390307</v>
      </c>
      <c r="F118">
        <v>89.134687735139195</v>
      </c>
    </row>
    <row r="119" spans="1:6" x14ac:dyDescent="0.45">
      <c r="A119" t="s">
        <v>78</v>
      </c>
      <c r="B119">
        <v>2017</v>
      </c>
      <c r="C119">
        <v>79333.743781088095</v>
      </c>
      <c r="D119">
        <v>1.4203461223126099</v>
      </c>
      <c r="E119">
        <v>83.551219512195104</v>
      </c>
      <c r="F119">
        <v>89.686147671022496</v>
      </c>
    </row>
    <row r="120" spans="1:6" x14ac:dyDescent="0.45">
      <c r="A120" t="s">
        <v>78</v>
      </c>
      <c r="B120">
        <v>2018</v>
      </c>
      <c r="C120">
        <v>81371.894412085501</v>
      </c>
      <c r="D120">
        <v>3.32743256101493</v>
      </c>
      <c r="E120">
        <v>83.753658536585405</v>
      </c>
      <c r="F120">
        <v>91.800003050000001</v>
      </c>
    </row>
    <row r="121" spans="1:6" x14ac:dyDescent="0.45">
      <c r="A121" t="s">
        <v>78</v>
      </c>
      <c r="B121">
        <v>2019</v>
      </c>
      <c r="C121">
        <v>81694.630652313994</v>
      </c>
      <c r="D121">
        <v>1.11532187197474</v>
      </c>
      <c r="E121">
        <v>83.904878048780503</v>
      </c>
      <c r="F121">
        <v>93.146086953517695</v>
      </c>
    </row>
    <row r="122" spans="1:6" x14ac:dyDescent="0.45">
      <c r="A122" t="s">
        <v>78</v>
      </c>
      <c r="B122">
        <v>2020</v>
      </c>
      <c r="C122">
        <v>79270.871368714099</v>
      </c>
      <c r="D122">
        <v>-2.2552579425106001</v>
      </c>
      <c r="E122">
        <v>83</v>
      </c>
      <c r="F122">
        <v>94.349998470000003</v>
      </c>
    </row>
    <row r="123" spans="1:6" x14ac:dyDescent="0.45">
      <c r="A123" t="s">
        <v>78</v>
      </c>
      <c r="B123">
        <v>2021</v>
      </c>
      <c r="C123">
        <v>83524.983288019503</v>
      </c>
      <c r="D123">
        <v>6.1762283605015096</v>
      </c>
      <c r="E123">
        <v>83.751219512195107</v>
      </c>
      <c r="F123">
        <v>95.569371540000006</v>
      </c>
    </row>
    <row r="124" spans="1:6" x14ac:dyDescent="0.45">
      <c r="A124" t="s">
        <v>78</v>
      </c>
      <c r="B124">
        <v>2022</v>
      </c>
      <c r="C124">
        <v>85762.282917430406</v>
      </c>
      <c r="D124">
        <v>3.5343028684242599</v>
      </c>
      <c r="E124">
        <v>83.604878048780506</v>
      </c>
      <c r="F124">
        <v>96.452796939999999</v>
      </c>
    </row>
    <row r="125" spans="1:6" x14ac:dyDescent="0.45">
      <c r="A125" t="s">
        <v>78</v>
      </c>
      <c r="B125">
        <v>2023</v>
      </c>
      <c r="C125">
        <v>85383.356450400795</v>
      </c>
      <c r="D125">
        <v>0.82556093412462395</v>
      </c>
      <c r="E125">
        <v>84.156097560975596</v>
      </c>
      <c r="F125">
        <v>97.344366230000006</v>
      </c>
    </row>
    <row r="126" spans="1:6" x14ac:dyDescent="0.45">
      <c r="A126" t="s">
        <v>78</v>
      </c>
      <c r="B126">
        <v>2024</v>
      </c>
      <c r="C126">
        <v>85448.0585577007</v>
      </c>
      <c r="D126">
        <v>1.3903336387579099</v>
      </c>
      <c r="E126">
        <v>84.407317073170702</v>
      </c>
      <c r="F126">
        <v>97.344398499999997</v>
      </c>
    </row>
    <row r="127" spans="1:6" x14ac:dyDescent="0.45">
      <c r="A127" t="s">
        <v>37</v>
      </c>
      <c r="B127">
        <v>2000</v>
      </c>
      <c r="C127">
        <v>4065.8670780442899</v>
      </c>
      <c r="D127">
        <v>8.5735732892610095</v>
      </c>
      <c r="E127">
        <v>72.287999999999997</v>
      </c>
      <c r="F127">
        <v>1.7759132067741501</v>
      </c>
    </row>
    <row r="128" spans="1:6" x14ac:dyDescent="0.45">
      <c r="A128" t="s">
        <v>37</v>
      </c>
      <c r="B128">
        <v>2001</v>
      </c>
      <c r="C128">
        <v>4372.4356060833898</v>
      </c>
      <c r="D128">
        <v>8.3240469534705603</v>
      </c>
      <c r="E128">
        <v>72.674999999999997</v>
      </c>
      <c r="F128">
        <v>2.6396502148587202</v>
      </c>
    </row>
    <row r="129" spans="1:6" x14ac:dyDescent="0.45">
      <c r="A129" t="s">
        <v>37</v>
      </c>
      <c r="B129">
        <v>2002</v>
      </c>
      <c r="C129">
        <v>4744.3818247530698</v>
      </c>
      <c r="D129">
        <v>9.2360487038386108</v>
      </c>
      <c r="E129">
        <v>73.034000000000006</v>
      </c>
      <c r="F129">
        <v>4.5957043307755097</v>
      </c>
    </row>
    <row r="130" spans="1:6" x14ac:dyDescent="0.45">
      <c r="A130" t="s">
        <v>37</v>
      </c>
      <c r="B130">
        <v>2003</v>
      </c>
      <c r="C130">
        <v>5191.78118308167</v>
      </c>
      <c r="D130">
        <v>10.113811902524199</v>
      </c>
      <c r="E130">
        <v>73.385000000000005</v>
      </c>
      <c r="F130">
        <v>6.2</v>
      </c>
    </row>
    <row r="131" spans="1:6" x14ac:dyDescent="0.45">
      <c r="A131" t="s">
        <v>37</v>
      </c>
      <c r="B131">
        <v>2004</v>
      </c>
      <c r="C131">
        <v>5684.3881718733001</v>
      </c>
      <c r="D131">
        <v>10.140429187220599</v>
      </c>
      <c r="E131">
        <v>73.727000000000004</v>
      </c>
      <c r="F131">
        <v>7.3</v>
      </c>
    </row>
    <row r="132" spans="1:6" x14ac:dyDescent="0.45">
      <c r="A132" t="s">
        <v>37</v>
      </c>
      <c r="B132">
        <v>2005</v>
      </c>
      <c r="C132">
        <v>6298.2992980859799</v>
      </c>
      <c r="D132">
        <v>11.453513003064501</v>
      </c>
      <c r="E132">
        <v>74.084999999999994</v>
      </c>
      <c r="F132">
        <v>8.5232570026954093</v>
      </c>
    </row>
    <row r="133" spans="1:6" x14ac:dyDescent="0.45">
      <c r="A133" t="s">
        <v>37</v>
      </c>
      <c r="B133">
        <v>2006</v>
      </c>
      <c r="C133">
        <v>7057.1113159530396</v>
      </c>
      <c r="D133">
        <v>12.6752842281595</v>
      </c>
      <c r="E133">
        <v>74.403999999999996</v>
      </c>
      <c r="F133">
        <v>10.523152619385099</v>
      </c>
    </row>
    <row r="134" spans="1:6" x14ac:dyDescent="0.45">
      <c r="A134" t="s">
        <v>37</v>
      </c>
      <c r="B134">
        <v>2007</v>
      </c>
      <c r="C134">
        <v>8013.7837573913102</v>
      </c>
      <c r="D134">
        <v>14.150771050610301</v>
      </c>
      <c r="E134">
        <v>74.789000000000001</v>
      </c>
      <c r="F134">
        <v>16</v>
      </c>
    </row>
    <row r="135" spans="1:6" x14ac:dyDescent="0.45">
      <c r="A135" t="s">
        <v>37</v>
      </c>
      <c r="B135">
        <v>2008</v>
      </c>
      <c r="C135">
        <v>8743.7020031298998</v>
      </c>
      <c r="D135">
        <v>9.6687760816445394</v>
      </c>
      <c r="E135">
        <v>74.832999999999998</v>
      </c>
      <c r="F135">
        <v>22.6</v>
      </c>
    </row>
    <row r="136" spans="1:6" x14ac:dyDescent="0.45">
      <c r="A136" t="s">
        <v>37</v>
      </c>
      <c r="B136">
        <v>2009</v>
      </c>
      <c r="C136">
        <v>9518.6812835194505</v>
      </c>
      <c r="D136">
        <v>9.40610014336416</v>
      </c>
      <c r="E136">
        <v>75.316999999999993</v>
      </c>
      <c r="F136">
        <v>28.9</v>
      </c>
    </row>
    <row r="137" spans="1:6" x14ac:dyDescent="0.45">
      <c r="A137" t="s">
        <v>37</v>
      </c>
      <c r="B137">
        <v>2010</v>
      </c>
      <c r="C137">
        <v>10476.1525652407</v>
      </c>
      <c r="D137">
        <v>10.591690388570401</v>
      </c>
      <c r="E137">
        <v>75.668000000000006</v>
      </c>
      <c r="F137">
        <v>34.299999999999997</v>
      </c>
    </row>
    <row r="138" spans="1:6" x14ac:dyDescent="0.45">
      <c r="A138" t="s">
        <v>37</v>
      </c>
      <c r="B138">
        <v>2011</v>
      </c>
      <c r="C138">
        <v>11404.9179835542</v>
      </c>
      <c r="D138">
        <v>9.4620524829818606</v>
      </c>
      <c r="E138">
        <v>75.888999999999996</v>
      </c>
      <c r="F138">
        <v>38.299999999999997</v>
      </c>
    </row>
    <row r="139" spans="1:6" x14ac:dyDescent="0.45">
      <c r="A139" t="s">
        <v>37</v>
      </c>
      <c r="B139">
        <v>2012</v>
      </c>
      <c r="C139">
        <v>12217.9343813101</v>
      </c>
      <c r="D139">
        <v>7.8578201481217</v>
      </c>
      <c r="E139">
        <v>76.2</v>
      </c>
      <c r="F139">
        <v>42.300098419999998</v>
      </c>
    </row>
    <row r="140" spans="1:6" x14ac:dyDescent="0.45">
      <c r="A140" t="s">
        <v>37</v>
      </c>
      <c r="B140">
        <v>2013</v>
      </c>
      <c r="C140">
        <v>13080.878786474401</v>
      </c>
      <c r="D140">
        <v>7.7784295475725704</v>
      </c>
      <c r="E140">
        <v>76.451999999999998</v>
      </c>
      <c r="F140">
        <v>45.799999239999998</v>
      </c>
    </row>
    <row r="141" spans="1:6" x14ac:dyDescent="0.45">
      <c r="A141" t="s">
        <v>37</v>
      </c>
      <c r="B141">
        <v>2014</v>
      </c>
      <c r="C141">
        <v>13968.518778592201</v>
      </c>
      <c r="D141">
        <v>7.4610073577816101</v>
      </c>
      <c r="E141">
        <v>76.713999999999999</v>
      </c>
      <c r="F141">
        <v>47.900001529999997</v>
      </c>
    </row>
    <row r="142" spans="1:6" x14ac:dyDescent="0.45">
      <c r="A142" t="s">
        <v>37</v>
      </c>
      <c r="B142">
        <v>2015</v>
      </c>
      <c r="C142">
        <v>14857.1088234405</v>
      </c>
      <c r="D142">
        <v>6.9816225556236704</v>
      </c>
      <c r="E142">
        <v>76.974999999999994</v>
      </c>
      <c r="F142">
        <v>50.299999239999998</v>
      </c>
    </row>
    <row r="143" spans="1:6" x14ac:dyDescent="0.45">
      <c r="A143" t="s">
        <v>37</v>
      </c>
      <c r="B143">
        <v>2016</v>
      </c>
      <c r="C143">
        <v>15772.837260750201</v>
      </c>
      <c r="D143">
        <v>6.7736886867727</v>
      </c>
      <c r="E143">
        <v>77.213999999999999</v>
      </c>
      <c r="F143">
        <v>53.2</v>
      </c>
    </row>
    <row r="144" spans="1:6" x14ac:dyDescent="0.45">
      <c r="A144" t="s">
        <v>37</v>
      </c>
      <c r="B144">
        <v>2017</v>
      </c>
      <c r="C144">
        <v>16758.046397685801</v>
      </c>
      <c r="D144">
        <v>6.8912391663619097</v>
      </c>
      <c r="E144">
        <v>77.234999999999999</v>
      </c>
      <c r="F144">
        <v>54.3</v>
      </c>
    </row>
    <row r="145" spans="1:6" x14ac:dyDescent="0.45">
      <c r="A145" t="s">
        <v>37</v>
      </c>
      <c r="B145">
        <v>2018</v>
      </c>
      <c r="C145">
        <v>17807.049055224401</v>
      </c>
      <c r="D145">
        <v>6.7578061423240001</v>
      </c>
      <c r="E145">
        <v>77.709000000000003</v>
      </c>
      <c r="F145">
        <v>65.358398440000002</v>
      </c>
    </row>
    <row r="146" spans="1:6" x14ac:dyDescent="0.45">
      <c r="A146" t="s">
        <v>37</v>
      </c>
      <c r="B146">
        <v>2019</v>
      </c>
      <c r="C146">
        <v>18820.587164564498</v>
      </c>
      <c r="D146">
        <v>6.0673780633367196</v>
      </c>
      <c r="E146">
        <v>77.94</v>
      </c>
      <c r="F146">
        <v>64.080881297515006</v>
      </c>
    </row>
    <row r="147" spans="1:6" x14ac:dyDescent="0.45">
      <c r="A147" t="s">
        <v>37</v>
      </c>
      <c r="B147">
        <v>2020</v>
      </c>
      <c r="C147">
        <v>19215.101249101201</v>
      </c>
      <c r="D147">
        <v>2.33950385203023</v>
      </c>
      <c r="E147">
        <v>78.019000000000005</v>
      </c>
      <c r="F147">
        <v>70.052759980000005</v>
      </c>
    </row>
    <row r="148" spans="1:6" x14ac:dyDescent="0.45">
      <c r="A148" t="s">
        <v>37</v>
      </c>
      <c r="B148">
        <v>2021</v>
      </c>
      <c r="C148">
        <v>20843.297834737699</v>
      </c>
      <c r="D148">
        <v>8.5703841498178104</v>
      </c>
      <c r="E148">
        <v>78.117000000000004</v>
      </c>
      <c r="F148">
        <v>73.053235169999994</v>
      </c>
    </row>
    <row r="149" spans="1:6" x14ac:dyDescent="0.45">
      <c r="A149" t="s">
        <v>37</v>
      </c>
      <c r="B149">
        <v>2022</v>
      </c>
      <c r="C149">
        <v>21499.312555975699</v>
      </c>
      <c r="D149">
        <v>3.1338543839406898</v>
      </c>
      <c r="E149">
        <v>78.201999999999998</v>
      </c>
      <c r="F149">
        <v>75.611316029999998</v>
      </c>
    </row>
    <row r="150" spans="1:6" x14ac:dyDescent="0.45">
      <c r="A150" t="s">
        <v>37</v>
      </c>
      <c r="B150">
        <v>2023</v>
      </c>
      <c r="C150">
        <v>22687.251953432798</v>
      </c>
      <c r="D150">
        <v>5.4160033449295497</v>
      </c>
      <c r="E150">
        <v>77.953000000000003</v>
      </c>
      <c r="F150">
        <v>90.6</v>
      </c>
    </row>
    <row r="151" spans="1:6" x14ac:dyDescent="0.45">
      <c r="A151" t="s">
        <v>37</v>
      </c>
      <c r="B151">
        <v>2024</v>
      </c>
      <c r="C151">
        <v>23841.476914181701</v>
      </c>
      <c r="D151">
        <v>4.9583037878809098</v>
      </c>
      <c r="E151">
        <v>78.016999999999996</v>
      </c>
      <c r="F151">
        <v>92</v>
      </c>
    </row>
    <row r="152" spans="1:6" x14ac:dyDescent="0.45">
      <c r="A152" t="s">
        <v>47</v>
      </c>
      <c r="B152">
        <v>2000</v>
      </c>
      <c r="C152">
        <v>49955.646128649598</v>
      </c>
      <c r="D152">
        <v>2.8765231247659</v>
      </c>
      <c r="E152">
        <v>77.926829268292707</v>
      </c>
      <c r="F152">
        <v>30.216346604888901</v>
      </c>
    </row>
    <row r="153" spans="1:6" x14ac:dyDescent="0.45">
      <c r="A153" t="s">
        <v>47</v>
      </c>
      <c r="B153">
        <v>2001</v>
      </c>
      <c r="C153">
        <v>50687.650044792397</v>
      </c>
      <c r="D153">
        <v>1.6361417069095601</v>
      </c>
      <c r="E153">
        <v>78.329268292682897</v>
      </c>
      <c r="F153">
        <v>31.650939416316</v>
      </c>
    </row>
    <row r="154" spans="1:6" x14ac:dyDescent="0.45">
      <c r="A154" t="s">
        <v>47</v>
      </c>
      <c r="B154">
        <v>2002</v>
      </c>
      <c r="C154">
        <v>50486.998248550997</v>
      </c>
      <c r="D154">
        <v>-0.22825571579363699</v>
      </c>
      <c r="E154">
        <v>78.229268292682903</v>
      </c>
      <c r="F154">
        <v>48.82</v>
      </c>
    </row>
    <row r="155" spans="1:6" x14ac:dyDescent="0.45">
      <c r="A155" t="s">
        <v>47</v>
      </c>
      <c r="B155">
        <v>2003</v>
      </c>
      <c r="C155">
        <v>50191.721938961098</v>
      </c>
      <c r="D155">
        <v>-0.52980139429129702</v>
      </c>
      <c r="E155">
        <v>78.380487804878101</v>
      </c>
      <c r="F155">
        <v>55.9</v>
      </c>
    </row>
    <row r="156" spans="1:6" x14ac:dyDescent="0.45">
      <c r="A156" t="s">
        <v>47</v>
      </c>
      <c r="B156">
        <v>2004</v>
      </c>
      <c r="C156">
        <v>50786.017646327498</v>
      </c>
      <c r="D156">
        <v>1.1620868450727799</v>
      </c>
      <c r="E156">
        <v>78.680487804878098</v>
      </c>
      <c r="F156">
        <v>64.73</v>
      </c>
    </row>
    <row r="157" spans="1:6" x14ac:dyDescent="0.45">
      <c r="A157" t="s">
        <v>47</v>
      </c>
      <c r="B157">
        <v>2005</v>
      </c>
      <c r="C157">
        <v>51264.819374894098</v>
      </c>
      <c r="D157">
        <v>0.88548529255156405</v>
      </c>
      <c r="E157">
        <v>78.931707317073204</v>
      </c>
      <c r="F157">
        <v>68.709999999999994</v>
      </c>
    </row>
    <row r="158" spans="1:6" x14ac:dyDescent="0.45">
      <c r="A158" t="s">
        <v>47</v>
      </c>
      <c r="B158">
        <v>2006</v>
      </c>
      <c r="C158">
        <v>53307.162376751701</v>
      </c>
      <c r="D158">
        <v>3.86668241523209</v>
      </c>
      <c r="E158">
        <v>79.131707317073193</v>
      </c>
      <c r="F158">
        <v>72.16</v>
      </c>
    </row>
    <row r="159" spans="1:6" x14ac:dyDescent="0.45">
      <c r="A159" t="s">
        <v>47</v>
      </c>
      <c r="B159">
        <v>2007</v>
      </c>
      <c r="C159">
        <v>54920.6589299724</v>
      </c>
      <c r="D159">
        <v>2.8891174138025</v>
      </c>
      <c r="E159">
        <v>79.534146341463398</v>
      </c>
      <c r="F159">
        <v>75.16</v>
      </c>
    </row>
    <row r="160" spans="1:6" x14ac:dyDescent="0.45">
      <c r="A160" t="s">
        <v>47</v>
      </c>
      <c r="B160">
        <v>2008</v>
      </c>
      <c r="C160">
        <v>55513.755885831502</v>
      </c>
      <c r="D160">
        <v>0.88790233074362801</v>
      </c>
      <c r="E160">
        <v>79.736585365853699</v>
      </c>
      <c r="F160">
        <v>78</v>
      </c>
    </row>
    <row r="161" spans="1:6" x14ac:dyDescent="0.45">
      <c r="A161" t="s">
        <v>47</v>
      </c>
      <c r="B161">
        <v>2009</v>
      </c>
      <c r="C161">
        <v>52568.797424994998</v>
      </c>
      <c r="D161">
        <v>-5.5445545192067396</v>
      </c>
      <c r="E161">
        <v>79.836585365853693</v>
      </c>
      <c r="F161">
        <v>79</v>
      </c>
    </row>
    <row r="162" spans="1:6" x14ac:dyDescent="0.45">
      <c r="A162" t="s">
        <v>47</v>
      </c>
      <c r="B162">
        <v>2010</v>
      </c>
      <c r="C162">
        <v>54826.255453315003</v>
      </c>
      <c r="D162">
        <v>4.1346377852275804</v>
      </c>
      <c r="E162">
        <v>79.987804878048806</v>
      </c>
      <c r="F162">
        <v>82</v>
      </c>
    </row>
    <row r="163" spans="1:6" x14ac:dyDescent="0.45">
      <c r="A163" t="s">
        <v>47</v>
      </c>
      <c r="B163">
        <v>2011</v>
      </c>
      <c r="C163">
        <v>57950.958972967703</v>
      </c>
      <c r="D163">
        <v>3.7579688448933699</v>
      </c>
      <c r="E163">
        <v>80.436585365853702</v>
      </c>
      <c r="F163">
        <v>81.269999536019995</v>
      </c>
    </row>
    <row r="164" spans="1:6" x14ac:dyDescent="0.45">
      <c r="A164" t="s">
        <v>47</v>
      </c>
      <c r="B164">
        <v>2012</v>
      </c>
      <c r="C164">
        <v>58110.376851224501</v>
      </c>
      <c r="D164">
        <v>0.46351203670920399</v>
      </c>
      <c r="E164">
        <v>80.539024390243895</v>
      </c>
      <c r="F164">
        <v>82.349998473839193</v>
      </c>
    </row>
    <row r="165" spans="1:6" x14ac:dyDescent="0.45">
      <c r="A165" t="s">
        <v>47</v>
      </c>
      <c r="B165">
        <v>2013</v>
      </c>
      <c r="C165">
        <v>58182.076617695297</v>
      </c>
      <c r="D165">
        <v>0.39699558377914501</v>
      </c>
      <c r="E165">
        <v>80.490243902439005</v>
      </c>
      <c r="F165">
        <v>84.17</v>
      </c>
    </row>
    <row r="166" spans="1:6" x14ac:dyDescent="0.45">
      <c r="A166" t="s">
        <v>47</v>
      </c>
      <c r="B166">
        <v>2014</v>
      </c>
      <c r="C166">
        <v>59203.234087996301</v>
      </c>
      <c r="D166">
        <v>2.1801860216801701</v>
      </c>
      <c r="E166">
        <v>81.090243902438999</v>
      </c>
      <c r="F166">
        <v>86.193700657875596</v>
      </c>
    </row>
    <row r="167" spans="1:6" x14ac:dyDescent="0.45">
      <c r="A167" t="s">
        <v>47</v>
      </c>
      <c r="B167">
        <v>2015</v>
      </c>
      <c r="C167">
        <v>59668.989035528197</v>
      </c>
      <c r="D167">
        <v>1.6630060233477499</v>
      </c>
      <c r="E167">
        <v>80.641463414634103</v>
      </c>
      <c r="F167">
        <v>87.589799352576705</v>
      </c>
    </row>
    <row r="168" spans="1:6" x14ac:dyDescent="0.45">
      <c r="A168" t="s">
        <v>47</v>
      </c>
      <c r="B168">
        <v>2016</v>
      </c>
      <c r="C168">
        <v>60504.585741716102</v>
      </c>
      <c r="D168">
        <v>2.22222216259371</v>
      </c>
      <c r="E168">
        <v>80.990243902439005</v>
      </c>
      <c r="F168">
        <v>84.165206644121199</v>
      </c>
    </row>
    <row r="169" spans="1:6" x14ac:dyDescent="0.45">
      <c r="A169" t="s">
        <v>47</v>
      </c>
      <c r="B169">
        <v>2017</v>
      </c>
      <c r="C169">
        <v>61965.434290496501</v>
      </c>
      <c r="D169">
        <v>2.797906720551</v>
      </c>
      <c r="E169">
        <v>80.992682926829303</v>
      </c>
      <c r="F169">
        <v>84.394153701084406</v>
      </c>
    </row>
    <row r="170" spans="1:6" x14ac:dyDescent="0.45">
      <c r="A170" t="s">
        <v>47</v>
      </c>
      <c r="B170">
        <v>2018</v>
      </c>
      <c r="C170">
        <v>62481.118397104503</v>
      </c>
      <c r="D170">
        <v>1.1356960459984899</v>
      </c>
      <c r="E170">
        <v>80.892682926829295</v>
      </c>
      <c r="F170">
        <v>87.037112092840999</v>
      </c>
    </row>
    <row r="171" spans="1:6" x14ac:dyDescent="0.45">
      <c r="A171" t="s">
        <v>47</v>
      </c>
      <c r="B171">
        <v>2019</v>
      </c>
      <c r="C171">
        <v>62949.893251185502</v>
      </c>
      <c r="D171">
        <v>0.97773469703878402</v>
      </c>
      <c r="E171">
        <v>81.292682926829301</v>
      </c>
      <c r="F171">
        <v>88.134516909191603</v>
      </c>
    </row>
    <row r="172" spans="1:6" x14ac:dyDescent="0.45">
      <c r="A172" t="s">
        <v>47</v>
      </c>
      <c r="B172">
        <v>2020</v>
      </c>
      <c r="C172">
        <v>60299.576771080901</v>
      </c>
      <c r="D172">
        <v>-4.1319144323994701</v>
      </c>
      <c r="E172">
        <v>81.041463414634194</v>
      </c>
      <c r="F172">
        <v>89.812941330000001</v>
      </c>
    </row>
    <row r="173" spans="1:6" x14ac:dyDescent="0.45">
      <c r="A173" t="s">
        <v>47</v>
      </c>
      <c r="B173">
        <v>2021</v>
      </c>
      <c r="C173">
        <v>62630.7748127737</v>
      </c>
      <c r="D173">
        <v>3.9099999420410798</v>
      </c>
      <c r="E173">
        <v>80.790243902439002</v>
      </c>
      <c r="F173">
        <v>91.43060973</v>
      </c>
    </row>
    <row r="174" spans="1:6" x14ac:dyDescent="0.45">
      <c r="A174" t="s">
        <v>47</v>
      </c>
      <c r="B174">
        <v>2022</v>
      </c>
      <c r="C174">
        <v>63777.929102929898</v>
      </c>
      <c r="D174">
        <v>1.8092581243060999</v>
      </c>
      <c r="E174">
        <v>80.608048780487806</v>
      </c>
      <c r="F174">
        <v>91.629843829999999</v>
      </c>
    </row>
    <row r="175" spans="1:6" x14ac:dyDescent="0.45">
      <c r="A175" t="s">
        <v>47</v>
      </c>
      <c r="B175">
        <v>2023</v>
      </c>
      <c r="C175">
        <v>63140.1949099669</v>
      </c>
      <c r="D175">
        <v>-0.86964757857332098</v>
      </c>
      <c r="E175">
        <v>81.041463414634194</v>
      </c>
      <c r="F175">
        <v>92.476376299999998</v>
      </c>
    </row>
    <row r="176" spans="1:6" x14ac:dyDescent="0.45">
      <c r="A176" t="s">
        <v>47</v>
      </c>
      <c r="B176">
        <v>2024</v>
      </c>
      <c r="C176">
        <v>62654.602264023</v>
      </c>
      <c r="D176">
        <v>-0.49585189726036599</v>
      </c>
      <c r="E176">
        <v>80.792682926829301</v>
      </c>
      <c r="F176">
        <v>93.49999579</v>
      </c>
    </row>
    <row r="177" spans="1:6" x14ac:dyDescent="0.45">
      <c r="A177" t="s">
        <v>39</v>
      </c>
      <c r="B177">
        <v>2000</v>
      </c>
      <c r="C177">
        <v>9981.6277508159292</v>
      </c>
      <c r="D177">
        <v>6.3700038299176596</v>
      </c>
      <c r="E177">
        <v>67.331999999999994</v>
      </c>
      <c r="F177">
        <v>0.64126503750481301</v>
      </c>
    </row>
    <row r="178" spans="1:6" x14ac:dyDescent="0.45">
      <c r="A178" t="s">
        <v>39</v>
      </c>
      <c r="B178">
        <v>2001</v>
      </c>
      <c r="C178">
        <v>10117.3331821542</v>
      </c>
      <c r="D178">
        <v>3.5352519739150701</v>
      </c>
      <c r="E178">
        <v>67.611999999999995</v>
      </c>
      <c r="F178">
        <v>0.83894561147760405</v>
      </c>
    </row>
    <row r="179" spans="1:6" x14ac:dyDescent="0.45">
      <c r="A179" t="s">
        <v>39</v>
      </c>
      <c r="B179">
        <v>2002</v>
      </c>
      <c r="C179">
        <v>10143.5063456555</v>
      </c>
      <c r="D179">
        <v>2.3902040267562699</v>
      </c>
      <c r="E179">
        <v>67.846000000000004</v>
      </c>
      <c r="F179">
        <v>2.7199997146542101</v>
      </c>
    </row>
    <row r="180" spans="1:6" x14ac:dyDescent="0.45">
      <c r="A180" t="s">
        <v>39</v>
      </c>
      <c r="B180">
        <v>2003</v>
      </c>
      <c r="C180">
        <v>10250.376550149</v>
      </c>
      <c r="D180">
        <v>3.1934547375677198</v>
      </c>
      <c r="E180">
        <v>68.045000000000002</v>
      </c>
      <c r="F180">
        <v>4.0378851070670096</v>
      </c>
    </row>
    <row r="181" spans="1:6" x14ac:dyDescent="0.45">
      <c r="A181" t="s">
        <v>39</v>
      </c>
      <c r="B181">
        <v>2004</v>
      </c>
      <c r="C181">
        <v>10451.8217511529</v>
      </c>
      <c r="D181">
        <v>4.0920716101990804</v>
      </c>
      <c r="E181">
        <v>68.210999999999999</v>
      </c>
      <c r="F181">
        <v>11.92</v>
      </c>
    </row>
    <row r="182" spans="1:6" x14ac:dyDescent="0.45">
      <c r="A182" t="s">
        <v>39</v>
      </c>
      <c r="B182">
        <v>2005</v>
      </c>
      <c r="C182">
        <v>10700.6090372525</v>
      </c>
      <c r="D182">
        <v>4.4717444710620997</v>
      </c>
      <c r="E182">
        <v>68.355000000000004</v>
      </c>
      <c r="F182">
        <v>12.75</v>
      </c>
    </row>
    <row r="183" spans="1:6" x14ac:dyDescent="0.45">
      <c r="A183" t="s">
        <v>39</v>
      </c>
      <c r="B183">
        <v>2006</v>
      </c>
      <c r="C183">
        <v>11211.8320228671</v>
      </c>
      <c r="D183">
        <v>6.8438381936988399</v>
      </c>
      <c r="E183">
        <v>68.492999999999995</v>
      </c>
      <c r="F183">
        <v>13.66</v>
      </c>
    </row>
    <row r="184" spans="1:6" x14ac:dyDescent="0.45">
      <c r="A184" t="s">
        <v>39</v>
      </c>
      <c r="B184">
        <v>2007</v>
      </c>
      <c r="C184">
        <v>11782.006071702601</v>
      </c>
      <c r="D184">
        <v>7.0878274267558199</v>
      </c>
      <c r="E184">
        <v>68.626999999999995</v>
      </c>
      <c r="F184">
        <v>16.03</v>
      </c>
    </row>
    <row r="185" spans="1:6" x14ac:dyDescent="0.45">
      <c r="A185" t="s">
        <v>39</v>
      </c>
      <c r="B185">
        <v>2008</v>
      </c>
      <c r="C185">
        <v>12391.5847624938</v>
      </c>
      <c r="D185">
        <v>7.1562835671152198</v>
      </c>
      <c r="E185">
        <v>68.760999999999996</v>
      </c>
      <c r="F185">
        <v>18.010000000000002</v>
      </c>
    </row>
    <row r="186" spans="1:6" x14ac:dyDescent="0.45">
      <c r="A186" t="s">
        <v>39</v>
      </c>
      <c r="B186">
        <v>2009</v>
      </c>
      <c r="C186">
        <v>12728.0814587564</v>
      </c>
      <c r="D186">
        <v>4.6735998000066301</v>
      </c>
      <c r="E186">
        <v>68.915000000000006</v>
      </c>
      <c r="F186">
        <v>20</v>
      </c>
    </row>
    <row r="187" spans="1:6" x14ac:dyDescent="0.45">
      <c r="A187" t="s">
        <v>39</v>
      </c>
      <c r="B187">
        <v>2010</v>
      </c>
      <c r="C187">
        <v>13128.987833483099</v>
      </c>
      <c r="D187">
        <v>5.1472348574674198</v>
      </c>
      <c r="E187">
        <v>69.078000000000003</v>
      </c>
      <c r="F187">
        <v>21.6</v>
      </c>
    </row>
    <row r="188" spans="1:6" x14ac:dyDescent="0.45">
      <c r="A188" t="s">
        <v>39</v>
      </c>
      <c r="B188">
        <v>2011</v>
      </c>
      <c r="C188">
        <v>13082.4263680239</v>
      </c>
      <c r="D188">
        <v>1.7645719480604101</v>
      </c>
      <c r="E188">
        <v>69.231999999999999</v>
      </c>
      <c r="F188">
        <v>25.6</v>
      </c>
    </row>
    <row r="189" spans="1:6" x14ac:dyDescent="0.45">
      <c r="A189" t="s">
        <v>39</v>
      </c>
      <c r="B189">
        <v>2012</v>
      </c>
      <c r="C189">
        <v>13076.805239487599</v>
      </c>
      <c r="D189">
        <v>2.22619979818487</v>
      </c>
      <c r="E189">
        <v>69.463999999999999</v>
      </c>
      <c r="F189">
        <v>26.4</v>
      </c>
    </row>
    <row r="190" spans="1:6" x14ac:dyDescent="0.45">
      <c r="A190" t="s">
        <v>39</v>
      </c>
      <c r="B190">
        <v>2013</v>
      </c>
      <c r="C190">
        <v>13058.074823823699</v>
      </c>
      <c r="D190">
        <v>2.1854660536338599</v>
      </c>
      <c r="E190">
        <v>69.632000000000005</v>
      </c>
      <c r="F190">
        <v>29.4</v>
      </c>
    </row>
    <row r="191" spans="1:6" x14ac:dyDescent="0.45">
      <c r="A191" t="s">
        <v>39</v>
      </c>
      <c r="B191">
        <v>2014</v>
      </c>
      <c r="C191">
        <v>13136.365629809899</v>
      </c>
      <c r="D191">
        <v>2.9159118805283599</v>
      </c>
      <c r="E191">
        <v>69.911000000000001</v>
      </c>
      <c r="F191">
        <v>33.894603911527497</v>
      </c>
    </row>
    <row r="192" spans="1:6" x14ac:dyDescent="0.45">
      <c r="A192" t="s">
        <v>39</v>
      </c>
      <c r="B192">
        <v>2015</v>
      </c>
      <c r="C192">
        <v>13425.911959949201</v>
      </c>
      <c r="D192">
        <v>4.3720190778168702</v>
      </c>
      <c r="E192">
        <v>70.135000000000005</v>
      </c>
      <c r="F192">
        <v>37.8193834276939</v>
      </c>
    </row>
    <row r="193" spans="1:6" x14ac:dyDescent="0.45">
      <c r="A193" t="s">
        <v>39</v>
      </c>
      <c r="B193">
        <v>2016</v>
      </c>
      <c r="C193">
        <v>13727.320160081599</v>
      </c>
      <c r="D193">
        <v>4.34664345601914</v>
      </c>
      <c r="E193">
        <v>70.436999999999998</v>
      </c>
      <c r="F193">
        <v>41.248067088577201</v>
      </c>
    </row>
    <row r="194" spans="1:6" x14ac:dyDescent="0.45">
      <c r="A194" t="s">
        <v>39</v>
      </c>
      <c r="B194">
        <v>2017</v>
      </c>
      <c r="C194">
        <v>14018.360593441101</v>
      </c>
      <c r="D194">
        <v>4.1812209996156202</v>
      </c>
      <c r="E194">
        <v>70.709000000000003</v>
      </c>
      <c r="F194">
        <v>44.950204245285697</v>
      </c>
    </row>
    <row r="195" spans="1:6" x14ac:dyDescent="0.45">
      <c r="A195" t="s">
        <v>39</v>
      </c>
      <c r="B195">
        <v>2018</v>
      </c>
      <c r="C195">
        <v>14488.209434026099</v>
      </c>
      <c r="D195">
        <v>5.33110861887155</v>
      </c>
      <c r="E195">
        <v>70.974000000000004</v>
      </c>
      <c r="F195">
        <v>46.924336767920003</v>
      </c>
    </row>
    <row r="196" spans="1:6" x14ac:dyDescent="0.45">
      <c r="A196" t="s">
        <v>39</v>
      </c>
      <c r="B196">
        <v>2019</v>
      </c>
      <c r="C196">
        <v>15026.568243682999</v>
      </c>
      <c r="D196">
        <v>5.5520930708422203</v>
      </c>
      <c r="E196">
        <v>71.212999999999994</v>
      </c>
      <c r="F196">
        <v>57.282866399019497</v>
      </c>
    </row>
    <row r="197" spans="1:6" x14ac:dyDescent="0.45">
      <c r="A197" t="s">
        <v>39</v>
      </c>
      <c r="B197">
        <v>2020</v>
      </c>
      <c r="C197">
        <v>15309.2359881835</v>
      </c>
      <c r="D197">
        <v>3.55016483883115</v>
      </c>
      <c r="E197">
        <v>69.790000000000006</v>
      </c>
      <c r="F197">
        <v>71.914200960000002</v>
      </c>
    </row>
    <row r="198" spans="1:6" x14ac:dyDescent="0.45">
      <c r="A198" t="s">
        <v>39</v>
      </c>
      <c r="B198">
        <v>2021</v>
      </c>
      <c r="C198">
        <v>15579.016086155099</v>
      </c>
      <c r="D198">
        <v>3.2906460119324499</v>
      </c>
      <c r="E198">
        <v>68.975999999999999</v>
      </c>
      <c r="F198">
        <v>72.055999760000006</v>
      </c>
    </row>
    <row r="199" spans="1:6" x14ac:dyDescent="0.45">
      <c r="A199" t="s">
        <v>39</v>
      </c>
      <c r="B199">
        <v>2022</v>
      </c>
      <c r="C199">
        <v>16360.390775010999</v>
      </c>
      <c r="D199">
        <v>6.5878456087046704</v>
      </c>
      <c r="E199">
        <v>71.010000000000005</v>
      </c>
      <c r="F199">
        <v>72.198065560000003</v>
      </c>
    </row>
    <row r="200" spans="1:6" x14ac:dyDescent="0.45">
      <c r="A200" t="s">
        <v>39</v>
      </c>
      <c r="B200">
        <v>2023</v>
      </c>
      <c r="C200">
        <v>16691.387399196199</v>
      </c>
      <c r="D200">
        <v>3.76028052279247</v>
      </c>
      <c r="E200">
        <v>71.632999999999996</v>
      </c>
      <c r="F200">
        <v>74.011901859999995</v>
      </c>
    </row>
    <row r="201" spans="1:6" x14ac:dyDescent="0.45">
      <c r="A201" t="s">
        <v>39</v>
      </c>
      <c r="B201">
        <v>2024</v>
      </c>
      <c r="C201">
        <v>16798.151577838002</v>
      </c>
      <c r="D201">
        <v>2.3991692678251</v>
      </c>
      <c r="E201">
        <v>71.805999999999997</v>
      </c>
      <c r="F201">
        <v>74.648399350000005</v>
      </c>
    </row>
    <row r="202" spans="1:6" x14ac:dyDescent="0.45">
      <c r="A202" t="s">
        <v>76</v>
      </c>
      <c r="B202">
        <v>2000</v>
      </c>
      <c r="C202">
        <v>39945.8971298178</v>
      </c>
      <c r="D202">
        <v>5.2006412555394199</v>
      </c>
      <c r="E202">
        <v>78.965853658536602</v>
      </c>
      <c r="F202">
        <v>13.624960808989901</v>
      </c>
    </row>
    <row r="203" spans="1:6" x14ac:dyDescent="0.45">
      <c r="A203" t="s">
        <v>76</v>
      </c>
      <c r="B203">
        <v>2001</v>
      </c>
      <c r="C203">
        <v>41224.292405739303</v>
      </c>
      <c r="D203">
        <v>3.9190888080881101</v>
      </c>
      <c r="E203">
        <v>79.368292682926807</v>
      </c>
      <c r="F203">
        <v>18.148722690293202</v>
      </c>
    </row>
    <row r="204" spans="1:6" x14ac:dyDescent="0.45">
      <c r="A204" t="s">
        <v>76</v>
      </c>
      <c r="B204">
        <v>2002</v>
      </c>
      <c r="C204">
        <v>41766.0378188791</v>
      </c>
      <c r="D204">
        <v>2.75545611564098</v>
      </c>
      <c r="E204">
        <v>79.568292682926796</v>
      </c>
      <c r="F204">
        <v>20.39</v>
      </c>
    </row>
    <row r="205" spans="1:6" x14ac:dyDescent="0.45">
      <c r="A205" t="s">
        <v>76</v>
      </c>
      <c r="B205">
        <v>2003</v>
      </c>
      <c r="C205">
        <v>42223.130174521997</v>
      </c>
      <c r="D205">
        <v>2.9392895953076001</v>
      </c>
      <c r="E205">
        <v>79.619512195121999</v>
      </c>
      <c r="F205">
        <v>39.93</v>
      </c>
    </row>
    <row r="206" spans="1:6" x14ac:dyDescent="0.45">
      <c r="A206" t="s">
        <v>76</v>
      </c>
      <c r="B206">
        <v>2004</v>
      </c>
      <c r="C206">
        <v>42793.390232600599</v>
      </c>
      <c r="D206">
        <v>3.1145314799161001</v>
      </c>
      <c r="E206">
        <v>79.870731707317105</v>
      </c>
      <c r="F206">
        <v>44.01</v>
      </c>
    </row>
    <row r="207" spans="1:6" x14ac:dyDescent="0.45">
      <c r="A207" t="s">
        <v>76</v>
      </c>
      <c r="B207">
        <v>2005</v>
      </c>
      <c r="C207">
        <v>43570.765257403298</v>
      </c>
      <c r="D207">
        <v>3.5512255846124998</v>
      </c>
      <c r="E207">
        <v>80.170731707317103</v>
      </c>
      <c r="F207">
        <v>47.88</v>
      </c>
    </row>
    <row r="208" spans="1:6" x14ac:dyDescent="0.45">
      <c r="A208" t="s">
        <v>76</v>
      </c>
      <c r="B208">
        <v>2006</v>
      </c>
      <c r="C208">
        <v>44572.681545993102</v>
      </c>
      <c r="D208">
        <v>4.0434351560509896</v>
      </c>
      <c r="E208">
        <v>80.821951219512201</v>
      </c>
      <c r="F208">
        <v>50.37</v>
      </c>
    </row>
    <row r="209" spans="1:6" x14ac:dyDescent="0.45">
      <c r="A209" t="s">
        <v>76</v>
      </c>
      <c r="B209">
        <v>2007</v>
      </c>
      <c r="C209">
        <v>45301.284341637402</v>
      </c>
      <c r="D209">
        <v>3.5335001316597201</v>
      </c>
      <c r="E209">
        <v>80.873170731707305</v>
      </c>
      <c r="F209">
        <v>55.11</v>
      </c>
    </row>
    <row r="210" spans="1:6" x14ac:dyDescent="0.45">
      <c r="A210" t="s">
        <v>76</v>
      </c>
      <c r="B210">
        <v>2008</v>
      </c>
      <c r="C210">
        <v>44926.348951811997</v>
      </c>
      <c r="D210">
        <v>0.76716574829069395</v>
      </c>
      <c r="E210">
        <v>81.1756097560976</v>
      </c>
      <c r="F210">
        <v>59.6</v>
      </c>
    </row>
    <row r="211" spans="1:6" x14ac:dyDescent="0.45">
      <c r="A211" t="s">
        <v>76</v>
      </c>
      <c r="B211">
        <v>2009</v>
      </c>
      <c r="C211">
        <v>42852.220888454001</v>
      </c>
      <c r="D211">
        <v>-3.7681330694005299</v>
      </c>
      <c r="E211">
        <v>81.475609756097597</v>
      </c>
      <c r="F211">
        <v>62.4</v>
      </c>
    </row>
    <row r="212" spans="1:6" x14ac:dyDescent="0.45">
      <c r="A212" t="s">
        <v>76</v>
      </c>
      <c r="B212">
        <v>2010</v>
      </c>
      <c r="C212">
        <v>42695.527418993297</v>
      </c>
      <c r="D212">
        <v>9.4122311636951395E-2</v>
      </c>
      <c r="E212">
        <v>81.626829268292695</v>
      </c>
      <c r="F212">
        <v>65.8</v>
      </c>
    </row>
    <row r="213" spans="1:6" x14ac:dyDescent="0.45">
      <c r="A213" t="s">
        <v>76</v>
      </c>
      <c r="B213">
        <v>2011</v>
      </c>
      <c r="C213">
        <v>42271.834678823798</v>
      </c>
      <c r="D213">
        <v>-0.63992063652034403</v>
      </c>
      <c r="E213">
        <v>82.475609756097597</v>
      </c>
      <c r="F213">
        <v>67.0899993926581</v>
      </c>
    </row>
    <row r="214" spans="1:6" x14ac:dyDescent="0.45">
      <c r="A214" t="s">
        <v>76</v>
      </c>
      <c r="B214">
        <v>2012</v>
      </c>
      <c r="C214">
        <v>41034.048156635603</v>
      </c>
      <c r="D214">
        <v>-2.8651136863774802</v>
      </c>
      <c r="E214">
        <v>82.426829268292707</v>
      </c>
      <c r="F214">
        <v>69.809999942002406</v>
      </c>
    </row>
    <row r="215" spans="1:6" x14ac:dyDescent="0.45">
      <c r="A215" t="s">
        <v>76</v>
      </c>
      <c r="B215">
        <v>2013</v>
      </c>
      <c r="C215">
        <v>40594.914008767999</v>
      </c>
      <c r="D215">
        <v>-1.4273222475762599</v>
      </c>
      <c r="E215">
        <v>83.078048780487805</v>
      </c>
      <c r="F215">
        <v>71.635000000000005</v>
      </c>
    </row>
    <row r="216" spans="1:6" x14ac:dyDescent="0.45">
      <c r="A216" t="s">
        <v>76</v>
      </c>
      <c r="B216">
        <v>2014</v>
      </c>
      <c r="C216">
        <v>41339.411116941701</v>
      </c>
      <c r="D216">
        <v>1.52048593647231</v>
      </c>
      <c r="E216">
        <v>83.229268292682903</v>
      </c>
      <c r="F216">
        <v>76.186708977871206</v>
      </c>
    </row>
    <row r="217" spans="1:6" x14ac:dyDescent="0.45">
      <c r="A217" t="s">
        <v>76</v>
      </c>
      <c r="B217">
        <v>2015</v>
      </c>
      <c r="C217">
        <v>43053.761430314</v>
      </c>
      <c r="D217">
        <v>4.0608667247386601</v>
      </c>
      <c r="E217">
        <v>82.831707317073196</v>
      </c>
      <c r="F217">
        <v>78.689631870351505</v>
      </c>
    </row>
    <row r="218" spans="1:6" x14ac:dyDescent="0.45">
      <c r="A218" t="s">
        <v>76</v>
      </c>
      <c r="B218">
        <v>2016</v>
      </c>
      <c r="C218">
        <v>44274.667614992199</v>
      </c>
      <c r="D218">
        <v>2.91515598595787</v>
      </c>
      <c r="E218">
        <v>83.329268292682897</v>
      </c>
      <c r="F218">
        <v>80.561332943217906</v>
      </c>
    </row>
    <row r="219" spans="1:6" x14ac:dyDescent="0.45">
      <c r="A219" t="s">
        <v>76</v>
      </c>
      <c r="B219">
        <v>2017</v>
      </c>
      <c r="C219">
        <v>45446.250857569503</v>
      </c>
      <c r="D219">
        <v>2.89604207865007</v>
      </c>
      <c r="E219">
        <v>83.282926829268305</v>
      </c>
      <c r="F219">
        <v>84.602245701652393</v>
      </c>
    </row>
    <row r="220" spans="1:6" x14ac:dyDescent="0.45">
      <c r="A220" t="s">
        <v>76</v>
      </c>
      <c r="B220">
        <v>2018</v>
      </c>
      <c r="C220">
        <v>46325.209944114104</v>
      </c>
      <c r="D220">
        <v>2.3954112447887801</v>
      </c>
      <c r="E220">
        <v>83.431707317073204</v>
      </c>
      <c r="F220">
        <v>86.107235525658993</v>
      </c>
    </row>
    <row r="221" spans="1:6" x14ac:dyDescent="0.45">
      <c r="A221" t="s">
        <v>76</v>
      </c>
      <c r="B221">
        <v>2019</v>
      </c>
      <c r="C221">
        <v>46896.417114142401</v>
      </c>
      <c r="D221">
        <v>1.9611785084171101</v>
      </c>
      <c r="E221">
        <v>83.831707317073196</v>
      </c>
      <c r="F221">
        <v>90.718665325266997</v>
      </c>
    </row>
    <row r="222" spans="1:6" x14ac:dyDescent="0.45">
      <c r="A222" t="s">
        <v>76</v>
      </c>
      <c r="B222">
        <v>2020</v>
      </c>
      <c r="C222">
        <v>41553.447794567503</v>
      </c>
      <c r="D222">
        <v>-10.940070635037101</v>
      </c>
      <c r="E222">
        <v>82.231707317073202</v>
      </c>
      <c r="F222">
        <v>93.205648920000002</v>
      </c>
    </row>
    <row r="223" spans="1:6" x14ac:dyDescent="0.45">
      <c r="A223" t="s">
        <v>76</v>
      </c>
      <c r="B223">
        <v>2021</v>
      </c>
      <c r="C223">
        <v>44251.665822262097</v>
      </c>
      <c r="D223">
        <v>6.6831442047300103</v>
      </c>
      <c r="E223">
        <v>83.178048780487799</v>
      </c>
      <c r="F223">
        <v>93.897521569999995</v>
      </c>
    </row>
    <row r="224" spans="1:6" x14ac:dyDescent="0.45">
      <c r="A224" t="s">
        <v>76</v>
      </c>
      <c r="B224">
        <v>2022</v>
      </c>
      <c r="C224">
        <v>46733.480978053602</v>
      </c>
      <c r="D224">
        <v>6.3703171212960097</v>
      </c>
      <c r="E224">
        <v>83.134146341463406</v>
      </c>
      <c r="F224">
        <v>94.485543199999995</v>
      </c>
    </row>
    <row r="225" spans="1:6" x14ac:dyDescent="0.45">
      <c r="A225" t="s">
        <v>76</v>
      </c>
      <c r="B225">
        <v>2023</v>
      </c>
      <c r="C225">
        <v>47322.593700450401</v>
      </c>
      <c r="D225">
        <v>2.4608579680558198</v>
      </c>
      <c r="E225">
        <v>83.934146341463403</v>
      </c>
      <c r="F225">
        <v>95.445645159999998</v>
      </c>
    </row>
    <row r="226" spans="1:6" x14ac:dyDescent="0.45">
      <c r="A226" t="s">
        <v>76</v>
      </c>
      <c r="B226">
        <v>2024</v>
      </c>
      <c r="C226">
        <v>48460.291406966098</v>
      </c>
      <c r="D226">
        <v>3.4552540563019098</v>
      </c>
      <c r="E226">
        <v>83.887804878048797</v>
      </c>
      <c r="F226">
        <v>95.757451599999996</v>
      </c>
    </row>
    <row r="227" spans="1:6" x14ac:dyDescent="0.45">
      <c r="A227" t="s">
        <v>44</v>
      </c>
      <c r="B227">
        <v>2000</v>
      </c>
      <c r="C227">
        <v>45922.478936370098</v>
      </c>
      <c r="D227">
        <v>4.1409999640291497</v>
      </c>
      <c r="E227">
        <v>79.056097560975601</v>
      </c>
      <c r="F227">
        <v>14.307923943067699</v>
      </c>
    </row>
    <row r="228" spans="1:6" x14ac:dyDescent="0.45">
      <c r="A228" t="s">
        <v>44</v>
      </c>
      <c r="B228">
        <v>2001</v>
      </c>
      <c r="C228">
        <v>46454.870692736498</v>
      </c>
      <c r="D228">
        <v>1.8994670118663599</v>
      </c>
      <c r="E228">
        <v>79.158536585365894</v>
      </c>
      <c r="F228">
        <v>26.3259035521688</v>
      </c>
    </row>
    <row r="229" spans="1:6" x14ac:dyDescent="0.45">
      <c r="A229" t="s">
        <v>44</v>
      </c>
      <c r="B229">
        <v>2002</v>
      </c>
      <c r="C229">
        <v>46610.782071721398</v>
      </c>
      <c r="D229">
        <v>1.0677502706941899</v>
      </c>
      <c r="E229">
        <v>79.260975609756102</v>
      </c>
      <c r="F229">
        <v>30.18</v>
      </c>
    </row>
    <row r="230" spans="1:6" x14ac:dyDescent="0.45">
      <c r="A230" t="s">
        <v>44</v>
      </c>
      <c r="B230">
        <v>2003</v>
      </c>
      <c r="C230">
        <v>46730.975806379</v>
      </c>
      <c r="D230">
        <v>0.96782718255835198</v>
      </c>
      <c r="E230">
        <v>79.114634146341501</v>
      </c>
      <c r="F230">
        <v>36.14</v>
      </c>
    </row>
    <row r="231" spans="1:6" x14ac:dyDescent="0.45">
      <c r="A231" t="s">
        <v>44</v>
      </c>
      <c r="B231">
        <v>2004</v>
      </c>
      <c r="C231">
        <v>47720.441335110299</v>
      </c>
      <c r="D231">
        <v>2.8682505250103199</v>
      </c>
      <c r="E231">
        <v>80.163414634146307</v>
      </c>
      <c r="F231">
        <v>39.15</v>
      </c>
    </row>
    <row r="232" spans="1:6" x14ac:dyDescent="0.45">
      <c r="A232" t="s">
        <v>44</v>
      </c>
      <c r="B232">
        <v>2005</v>
      </c>
      <c r="C232">
        <v>48257.465093797102</v>
      </c>
      <c r="D232">
        <v>1.8885658410928601</v>
      </c>
      <c r="E232">
        <v>80.163414634146307</v>
      </c>
      <c r="F232">
        <v>42.87</v>
      </c>
    </row>
    <row r="233" spans="1:6" x14ac:dyDescent="0.45">
      <c r="A233" t="s">
        <v>44</v>
      </c>
      <c r="B233">
        <v>2006</v>
      </c>
      <c r="C233">
        <v>49223.247197008001</v>
      </c>
      <c r="D233">
        <v>2.7140644875523599</v>
      </c>
      <c r="E233">
        <v>80.812195121951206</v>
      </c>
      <c r="F233">
        <v>46.87</v>
      </c>
    </row>
    <row r="234" spans="1:6" x14ac:dyDescent="0.45">
      <c r="A234" t="s">
        <v>44</v>
      </c>
      <c r="B234">
        <v>2007</v>
      </c>
      <c r="C234">
        <v>50157.783747763402</v>
      </c>
      <c r="D234">
        <v>2.5304818835106602</v>
      </c>
      <c r="E234">
        <v>81.112195121951203</v>
      </c>
      <c r="F234">
        <v>66.09</v>
      </c>
    </row>
    <row r="235" spans="1:6" x14ac:dyDescent="0.45">
      <c r="A235" t="s">
        <v>44</v>
      </c>
      <c r="B235">
        <v>2008</v>
      </c>
      <c r="C235">
        <v>50068.2969141379</v>
      </c>
      <c r="D235">
        <v>0.380171435849121</v>
      </c>
      <c r="E235">
        <v>81.214634146341496</v>
      </c>
      <c r="F235">
        <v>70.680000000000007</v>
      </c>
    </row>
    <row r="236" spans="1:6" x14ac:dyDescent="0.45">
      <c r="A236" t="s">
        <v>44</v>
      </c>
      <c r="B236">
        <v>2009</v>
      </c>
      <c r="C236">
        <v>48404.965782636304</v>
      </c>
      <c r="D236">
        <v>-2.8245515371478298</v>
      </c>
      <c r="E236">
        <v>81.414634146341498</v>
      </c>
      <c r="F236">
        <v>71.58</v>
      </c>
    </row>
    <row r="237" spans="1:6" x14ac:dyDescent="0.45">
      <c r="A237" t="s">
        <v>44</v>
      </c>
      <c r="B237">
        <v>2010</v>
      </c>
      <c r="C237">
        <v>49130.422942343997</v>
      </c>
      <c r="D237">
        <v>2.0003247603905101</v>
      </c>
      <c r="E237">
        <v>81.663414634146307</v>
      </c>
      <c r="F237">
        <v>77.28</v>
      </c>
    </row>
    <row r="238" spans="1:6" x14ac:dyDescent="0.45">
      <c r="A238" t="s">
        <v>44</v>
      </c>
      <c r="B238">
        <v>2011</v>
      </c>
      <c r="C238">
        <v>50085.682977910903</v>
      </c>
      <c r="D238">
        <v>2.4375765372900702</v>
      </c>
      <c r="E238">
        <v>82.114634146341501</v>
      </c>
      <c r="F238">
        <v>77.819998992670605</v>
      </c>
    </row>
    <row r="239" spans="1:6" x14ac:dyDescent="0.45">
      <c r="A239" t="s">
        <v>44</v>
      </c>
      <c r="B239">
        <v>2012</v>
      </c>
      <c r="C239">
        <v>49935.626908161699</v>
      </c>
      <c r="D239">
        <v>0.183835264973013</v>
      </c>
      <c r="E239">
        <v>81.968292682926801</v>
      </c>
      <c r="F239">
        <v>81.44</v>
      </c>
    </row>
    <row r="240" spans="1:6" x14ac:dyDescent="0.45">
      <c r="A240" t="s">
        <v>44</v>
      </c>
      <c r="B240">
        <v>2013</v>
      </c>
      <c r="C240">
        <v>50066.530432478299</v>
      </c>
      <c r="D240">
        <v>0.78175644623100005</v>
      </c>
      <c r="E240">
        <v>82.219512195121993</v>
      </c>
      <c r="F240">
        <v>81.919799999999995</v>
      </c>
    </row>
    <row r="241" spans="1:6" x14ac:dyDescent="0.45">
      <c r="A241" t="s">
        <v>44</v>
      </c>
      <c r="B241">
        <v>2014</v>
      </c>
      <c r="C241">
        <v>50326.567863089003</v>
      </c>
      <c r="D241">
        <v>0.99783294729525096</v>
      </c>
      <c r="E241">
        <v>82.719512195121993</v>
      </c>
      <c r="F241">
        <v>83.751099668182107</v>
      </c>
    </row>
    <row r="242" spans="1:6" x14ac:dyDescent="0.45">
      <c r="A242" t="s">
        <v>44</v>
      </c>
      <c r="B242">
        <v>2015</v>
      </c>
      <c r="C242">
        <v>50682.895358633301</v>
      </c>
      <c r="D242">
        <v>1.06675474783462</v>
      </c>
      <c r="E242">
        <v>82.321951219512201</v>
      </c>
      <c r="F242">
        <v>78.006037707190202</v>
      </c>
    </row>
    <row r="243" spans="1:6" x14ac:dyDescent="0.45">
      <c r="A243" t="s">
        <v>44</v>
      </c>
      <c r="B243">
        <v>2016</v>
      </c>
      <c r="C243">
        <v>50984.075297832002</v>
      </c>
      <c r="D243">
        <v>0.86003107542403301</v>
      </c>
      <c r="E243">
        <v>82.573170731707293</v>
      </c>
      <c r="F243">
        <v>79.269811320754698</v>
      </c>
    </row>
    <row r="244" spans="1:6" x14ac:dyDescent="0.45">
      <c r="A244" t="s">
        <v>44</v>
      </c>
      <c r="B244">
        <v>2017</v>
      </c>
      <c r="C244">
        <v>51895.566298583799</v>
      </c>
      <c r="D244">
        <v>2.0836148599739901</v>
      </c>
      <c r="E244">
        <v>82.575609756097606</v>
      </c>
      <c r="F244">
        <v>80.502459724360705</v>
      </c>
    </row>
    <row r="245" spans="1:6" x14ac:dyDescent="0.45">
      <c r="A245" t="s">
        <v>44</v>
      </c>
      <c r="B245">
        <v>2018</v>
      </c>
      <c r="C245">
        <v>52560.953624384099</v>
      </c>
      <c r="D245">
        <v>1.6459087239588699</v>
      </c>
      <c r="E245">
        <v>82.6756097560976</v>
      </c>
      <c r="F245">
        <v>82.043186778848394</v>
      </c>
    </row>
    <row r="246" spans="1:6" x14ac:dyDescent="0.45">
      <c r="A246" t="s">
        <v>44</v>
      </c>
      <c r="B246">
        <v>2019</v>
      </c>
      <c r="C246">
        <v>53448.554884994301</v>
      </c>
      <c r="D246">
        <v>2.0274464641923702</v>
      </c>
      <c r="E246">
        <v>82.826829268292698</v>
      </c>
      <c r="F246">
        <v>83.339744086688299</v>
      </c>
    </row>
    <row r="247" spans="1:6" x14ac:dyDescent="0.45">
      <c r="A247" t="s">
        <v>44</v>
      </c>
      <c r="B247">
        <v>2020</v>
      </c>
      <c r="C247">
        <v>49311.333409639003</v>
      </c>
      <c r="D247">
        <v>-7.4406458994823099</v>
      </c>
      <c r="E247">
        <v>82.1756097560976</v>
      </c>
      <c r="F247">
        <v>84.706398010000001</v>
      </c>
    </row>
    <row r="248" spans="1:6" x14ac:dyDescent="0.45">
      <c r="A248" t="s">
        <v>44</v>
      </c>
      <c r="B248">
        <v>2021</v>
      </c>
      <c r="C248">
        <v>52517.335490585501</v>
      </c>
      <c r="D248">
        <v>6.8823378336023904</v>
      </c>
      <c r="E248">
        <v>82.3243902439024</v>
      </c>
      <c r="F248">
        <v>86.095485749999995</v>
      </c>
    </row>
    <row r="249" spans="1:6" x14ac:dyDescent="0.45">
      <c r="A249" t="s">
        <v>44</v>
      </c>
      <c r="B249">
        <v>2022</v>
      </c>
      <c r="C249">
        <v>53673.813740642203</v>
      </c>
      <c r="D249">
        <v>2.71676264185913</v>
      </c>
      <c r="E249">
        <v>82.129268292682895</v>
      </c>
      <c r="F249">
        <v>85.333317339999994</v>
      </c>
    </row>
    <row r="250" spans="1:6" x14ac:dyDescent="0.45">
      <c r="A250" t="s">
        <v>44</v>
      </c>
      <c r="B250">
        <v>2023</v>
      </c>
      <c r="C250">
        <v>54296.723089773099</v>
      </c>
      <c r="D250">
        <v>1.43921494437743</v>
      </c>
      <c r="E250">
        <v>82.831707317073196</v>
      </c>
      <c r="F250">
        <v>86.836357890000002</v>
      </c>
    </row>
    <row r="251" spans="1:6" x14ac:dyDescent="0.45">
      <c r="A251" t="s">
        <v>44</v>
      </c>
      <c r="B251">
        <v>2024</v>
      </c>
      <c r="C251">
        <v>54799.348268938898</v>
      </c>
      <c r="D251">
        <v>1.19046798275883</v>
      </c>
      <c r="E251">
        <v>82.980487804878095</v>
      </c>
      <c r="F251">
        <v>88.653816379999995</v>
      </c>
    </row>
    <row r="252" spans="1:6" x14ac:dyDescent="0.45">
      <c r="A252" t="s">
        <v>82</v>
      </c>
      <c r="B252">
        <v>2000</v>
      </c>
      <c r="C252">
        <v>43818.346307944303</v>
      </c>
      <c r="D252">
        <v>4.5243807481090403</v>
      </c>
      <c r="E252">
        <v>77.741463414634197</v>
      </c>
      <c r="F252">
        <v>26.821754350857798</v>
      </c>
    </row>
    <row r="253" spans="1:6" x14ac:dyDescent="0.45">
      <c r="A253" t="s">
        <v>82</v>
      </c>
      <c r="B253">
        <v>2001</v>
      </c>
      <c r="C253">
        <v>44693.661262175498</v>
      </c>
      <c r="D253">
        <v>2.3910222960282401</v>
      </c>
      <c r="E253">
        <v>77.992682926829303</v>
      </c>
      <c r="F253">
        <v>33.481094874414701</v>
      </c>
    </row>
    <row r="254" spans="1:6" x14ac:dyDescent="0.45">
      <c r="A254" t="s">
        <v>82</v>
      </c>
      <c r="B254">
        <v>2002</v>
      </c>
      <c r="C254">
        <v>45265.456516994404</v>
      </c>
      <c r="D254">
        <v>1.70902736258567</v>
      </c>
      <c r="E254">
        <v>78.143902439024401</v>
      </c>
      <c r="F254">
        <v>56.48</v>
      </c>
    </row>
    <row r="255" spans="1:6" x14ac:dyDescent="0.45">
      <c r="A255" t="s">
        <v>82</v>
      </c>
      <c r="B255">
        <v>2003</v>
      </c>
      <c r="C255">
        <v>46505.279880678798</v>
      </c>
      <c r="D255">
        <v>3.21851612669614</v>
      </c>
      <c r="E255">
        <v>78.446341463414598</v>
      </c>
      <c r="F255">
        <v>64.819999999999993</v>
      </c>
    </row>
    <row r="256" spans="1:6" x14ac:dyDescent="0.45">
      <c r="A256" t="s">
        <v>82</v>
      </c>
      <c r="B256">
        <v>2004</v>
      </c>
      <c r="C256">
        <v>47317.027070978998</v>
      </c>
      <c r="D256">
        <v>2.3260185332599299</v>
      </c>
      <c r="E256">
        <v>78.746341463414595</v>
      </c>
      <c r="F256">
        <v>65.61</v>
      </c>
    </row>
    <row r="257" spans="1:6" x14ac:dyDescent="0.45">
      <c r="A257" t="s">
        <v>82</v>
      </c>
      <c r="B257">
        <v>2005</v>
      </c>
      <c r="C257">
        <v>48304.675320593196</v>
      </c>
      <c r="D257">
        <v>2.7906547174687999</v>
      </c>
      <c r="E257">
        <v>79.048780487804905</v>
      </c>
      <c r="F257">
        <v>70</v>
      </c>
    </row>
    <row r="258" spans="1:6" x14ac:dyDescent="0.45">
      <c r="A258" t="s">
        <v>82</v>
      </c>
      <c r="B258">
        <v>2006</v>
      </c>
      <c r="C258">
        <v>49000.953538224101</v>
      </c>
      <c r="D258">
        <v>2.1898213241570401</v>
      </c>
      <c r="E258">
        <v>79.248780487804893</v>
      </c>
      <c r="F258">
        <v>68.819999999999993</v>
      </c>
    </row>
    <row r="259" spans="1:6" x14ac:dyDescent="0.45">
      <c r="A259" t="s">
        <v>82</v>
      </c>
      <c r="B259">
        <v>2007</v>
      </c>
      <c r="C259">
        <v>50045.916309251901</v>
      </c>
      <c r="D259">
        <v>2.9309113358235099</v>
      </c>
      <c r="E259">
        <v>79.448780487804896</v>
      </c>
      <c r="F259">
        <v>75.09</v>
      </c>
    </row>
    <row r="260" spans="1:6" x14ac:dyDescent="0.45">
      <c r="A260" t="s">
        <v>82</v>
      </c>
      <c r="B260">
        <v>2008</v>
      </c>
      <c r="C260">
        <v>49629.049869734903</v>
      </c>
      <c r="D260">
        <v>-4.9411672740276899E-2</v>
      </c>
      <c r="E260">
        <v>79.599999999999994</v>
      </c>
      <c r="F260">
        <v>78.39</v>
      </c>
    </row>
    <row r="261" spans="1:6" x14ac:dyDescent="0.45">
      <c r="A261" t="s">
        <v>82</v>
      </c>
      <c r="B261">
        <v>2009</v>
      </c>
      <c r="C261">
        <v>46995.544996194498</v>
      </c>
      <c r="D261">
        <v>-4.5874081922632302</v>
      </c>
      <c r="E261">
        <v>80.051219512195104</v>
      </c>
      <c r="F261">
        <v>83.56</v>
      </c>
    </row>
    <row r="262" spans="1:6" x14ac:dyDescent="0.45">
      <c r="A262" t="s">
        <v>82</v>
      </c>
      <c r="B262">
        <v>2010</v>
      </c>
      <c r="C262">
        <v>47682.652515044298</v>
      </c>
      <c r="D262">
        <v>2.2605446093158599</v>
      </c>
      <c r="E262">
        <v>80.402439024390205</v>
      </c>
      <c r="F262">
        <v>85</v>
      </c>
    </row>
    <row r="263" spans="1:6" x14ac:dyDescent="0.45">
      <c r="A263" t="s">
        <v>82</v>
      </c>
      <c r="B263">
        <v>2011</v>
      </c>
      <c r="C263">
        <v>47714.289426282703</v>
      </c>
      <c r="D263">
        <v>0.85143773902032605</v>
      </c>
      <c r="E263">
        <v>80.951219512195095</v>
      </c>
      <c r="F263">
        <v>85.379998549632205</v>
      </c>
    </row>
    <row r="264" spans="1:6" x14ac:dyDescent="0.45">
      <c r="A264" t="s">
        <v>82</v>
      </c>
      <c r="B264">
        <v>2012</v>
      </c>
      <c r="C264">
        <v>48099.659440194198</v>
      </c>
      <c r="D264">
        <v>1.5282603472185201</v>
      </c>
      <c r="E264">
        <v>80.904878048780503</v>
      </c>
      <c r="F264">
        <v>87.479998424211104</v>
      </c>
    </row>
    <row r="265" spans="1:6" x14ac:dyDescent="0.45">
      <c r="A265" t="s">
        <v>82</v>
      </c>
      <c r="B265">
        <v>2013</v>
      </c>
      <c r="C265">
        <v>48600.510080726599</v>
      </c>
      <c r="D265">
        <v>1.71846961308464</v>
      </c>
      <c r="E265">
        <v>81.004878048780498</v>
      </c>
      <c r="F265">
        <v>89.844099999999997</v>
      </c>
    </row>
    <row r="266" spans="1:6" x14ac:dyDescent="0.45">
      <c r="A266" t="s">
        <v>82</v>
      </c>
      <c r="B266">
        <v>2014</v>
      </c>
      <c r="C266">
        <v>49763.17387988</v>
      </c>
      <c r="D266">
        <v>3.16017351468152</v>
      </c>
      <c r="E266">
        <v>81.304878048780495</v>
      </c>
      <c r="F266">
        <v>91.613300917645304</v>
      </c>
    </row>
    <row r="267" spans="1:6" x14ac:dyDescent="0.45">
      <c r="A267" t="s">
        <v>82</v>
      </c>
      <c r="B267">
        <v>2015</v>
      </c>
      <c r="C267">
        <v>50462.832999247701</v>
      </c>
      <c r="D267">
        <v>2.1404056003337102</v>
      </c>
      <c r="E267">
        <v>80.956097560975607</v>
      </c>
      <c r="F267">
        <v>92.000299874023398</v>
      </c>
    </row>
    <row r="268" spans="1:6" x14ac:dyDescent="0.45">
      <c r="A268" t="s">
        <v>82</v>
      </c>
      <c r="B268">
        <v>2016</v>
      </c>
      <c r="C268">
        <v>51168.292579681402</v>
      </c>
      <c r="D268">
        <v>2.20652020635357</v>
      </c>
      <c r="E268">
        <v>81.156097560975596</v>
      </c>
      <c r="F268">
        <v>94.775800631888202</v>
      </c>
    </row>
    <row r="269" spans="1:6" x14ac:dyDescent="0.45">
      <c r="A269" t="s">
        <v>82</v>
      </c>
      <c r="B269">
        <v>2017</v>
      </c>
      <c r="C269">
        <v>52429.127553898797</v>
      </c>
      <c r="D269">
        <v>3.0232221984033898</v>
      </c>
      <c r="E269">
        <v>81.256097560975604</v>
      </c>
      <c r="F269">
        <v>90.424550486855296</v>
      </c>
    </row>
    <row r="270" spans="1:6" x14ac:dyDescent="0.45">
      <c r="A270" t="s">
        <v>82</v>
      </c>
      <c r="B270">
        <v>2018</v>
      </c>
      <c r="C270">
        <v>52983.039541197002</v>
      </c>
      <c r="D270">
        <v>1.5513309507878601</v>
      </c>
      <c r="E270">
        <v>81.256097560975604</v>
      </c>
      <c r="F270">
        <v>90.692008988783002</v>
      </c>
    </row>
    <row r="271" spans="1:6" x14ac:dyDescent="0.45">
      <c r="A271" t="s">
        <v>82</v>
      </c>
      <c r="B271">
        <v>2019</v>
      </c>
      <c r="C271">
        <v>53374.092762848202</v>
      </c>
      <c r="D271">
        <v>1.2562989976082399</v>
      </c>
      <c r="E271">
        <v>81.369121951219498</v>
      </c>
      <c r="F271">
        <v>92.516628549713801</v>
      </c>
    </row>
    <row r="272" spans="1:6" x14ac:dyDescent="0.45">
      <c r="A272" t="s">
        <v>82</v>
      </c>
      <c r="B272">
        <v>2020</v>
      </c>
      <c r="C272">
        <v>47930.549037893099</v>
      </c>
      <c r="D272">
        <v>-10.047896637361999</v>
      </c>
      <c r="E272">
        <v>80.331756097560998</v>
      </c>
      <c r="F272">
        <v>94.81820132</v>
      </c>
    </row>
    <row r="273" spans="1:6" x14ac:dyDescent="0.45">
      <c r="A273" t="s">
        <v>82</v>
      </c>
      <c r="B273">
        <v>2021</v>
      </c>
      <c r="C273">
        <v>51840.442424551497</v>
      </c>
      <c r="D273">
        <v>8.5431118453254999</v>
      </c>
      <c r="E273">
        <v>80.647317073170697</v>
      </c>
      <c r="F273">
        <v>96.196502690000003</v>
      </c>
    </row>
    <row r="274" spans="1:6" x14ac:dyDescent="0.45">
      <c r="A274" t="s">
        <v>82</v>
      </c>
      <c r="B274">
        <v>2022</v>
      </c>
      <c r="C274">
        <v>53979.767911623399</v>
      </c>
      <c r="D274">
        <v>5.1497038852299299</v>
      </c>
      <c r="E274">
        <v>81.011219512195098</v>
      </c>
      <c r="F274">
        <v>95.465301510000003</v>
      </c>
    </row>
    <row r="275" spans="1:6" x14ac:dyDescent="0.45">
      <c r="A275" t="s">
        <v>82</v>
      </c>
      <c r="B275">
        <v>2023</v>
      </c>
      <c r="C275">
        <v>53423.422633829199</v>
      </c>
      <c r="D275">
        <v>0.27165004835525502</v>
      </c>
      <c r="E275">
        <v>81.238097560975604</v>
      </c>
      <c r="F275">
        <v>95.447196959999999</v>
      </c>
    </row>
    <row r="276" spans="1:6" x14ac:dyDescent="0.45">
      <c r="A276" t="s">
        <v>82</v>
      </c>
      <c r="B276">
        <v>2024</v>
      </c>
      <c r="C276">
        <v>53412.064716358902</v>
      </c>
      <c r="D276">
        <v>1.0802771685878101</v>
      </c>
      <c r="E276">
        <v>81.386853658536594</v>
      </c>
      <c r="F276">
        <v>95.472099299999996</v>
      </c>
    </row>
    <row r="277" spans="1:6" x14ac:dyDescent="0.45">
      <c r="A277" t="s">
        <v>52</v>
      </c>
      <c r="B277">
        <v>2000</v>
      </c>
      <c r="C277">
        <v>6056.3819784216503</v>
      </c>
      <c r="D277">
        <v>4.9200677470169003</v>
      </c>
      <c r="E277">
        <v>66.292000000000002</v>
      </c>
      <c r="F277">
        <v>0.92556386446685801</v>
      </c>
    </row>
    <row r="278" spans="1:6" x14ac:dyDescent="0.45">
      <c r="A278" t="s">
        <v>52</v>
      </c>
      <c r="B278">
        <v>2001</v>
      </c>
      <c r="C278">
        <v>6190.5195404099104</v>
      </c>
      <c r="D278">
        <v>3.6434664472149199</v>
      </c>
      <c r="E278">
        <v>66.582999999999998</v>
      </c>
      <c r="F278">
        <v>2.0186138594845899</v>
      </c>
    </row>
    <row r="279" spans="1:6" x14ac:dyDescent="0.45">
      <c r="A279" t="s">
        <v>52</v>
      </c>
      <c r="B279">
        <v>2002</v>
      </c>
      <c r="C279">
        <v>6381.9495517999603</v>
      </c>
      <c r="D279">
        <v>4.4994753908576399</v>
      </c>
      <c r="E279">
        <v>66.953999999999994</v>
      </c>
      <c r="F279">
        <v>2.1341357329580801</v>
      </c>
    </row>
    <row r="280" spans="1:6" x14ac:dyDescent="0.45">
      <c r="A280" t="s">
        <v>52</v>
      </c>
      <c r="B280">
        <v>2003</v>
      </c>
      <c r="C280">
        <v>6599.0919359703403</v>
      </c>
      <c r="D280">
        <v>4.7803691216765403</v>
      </c>
      <c r="E280">
        <v>67.134</v>
      </c>
      <c r="F280">
        <v>2.3870197795947599</v>
      </c>
    </row>
    <row r="281" spans="1:6" x14ac:dyDescent="0.45">
      <c r="A281" t="s">
        <v>52</v>
      </c>
      <c r="B281">
        <v>2004</v>
      </c>
      <c r="C281">
        <v>6843.5465497236401</v>
      </c>
      <c r="D281">
        <v>5.0308739450168503</v>
      </c>
      <c r="E281">
        <v>65.521000000000001</v>
      </c>
      <c r="F281">
        <v>2.6002858763341399</v>
      </c>
    </row>
    <row r="282" spans="1:6" x14ac:dyDescent="0.45">
      <c r="A282" t="s">
        <v>52</v>
      </c>
      <c r="B282">
        <v>2005</v>
      </c>
      <c r="C282">
        <v>7140.8545640703996</v>
      </c>
      <c r="D282">
        <v>5.6925713038338399</v>
      </c>
      <c r="E282">
        <v>67.531000000000006</v>
      </c>
      <c r="F282">
        <v>3.6020247625964599</v>
      </c>
    </row>
    <row r="283" spans="1:6" x14ac:dyDescent="0.45">
      <c r="A283" t="s">
        <v>52</v>
      </c>
      <c r="B283">
        <v>2006</v>
      </c>
      <c r="C283">
        <v>7434.4878535222097</v>
      </c>
      <c r="D283">
        <v>5.5009517852034797</v>
      </c>
      <c r="E283">
        <v>67.664000000000001</v>
      </c>
      <c r="F283">
        <v>4.7648131336665704</v>
      </c>
    </row>
    <row r="284" spans="1:6" x14ac:dyDescent="0.45">
      <c r="A284" t="s">
        <v>52</v>
      </c>
      <c r="B284">
        <v>2007</v>
      </c>
      <c r="C284">
        <v>7802.4640690595397</v>
      </c>
      <c r="D284">
        <v>6.3450222266721399</v>
      </c>
      <c r="E284">
        <v>67.914000000000001</v>
      </c>
      <c r="F284">
        <v>5.7862747293419901</v>
      </c>
    </row>
    <row r="285" spans="1:6" x14ac:dyDescent="0.45">
      <c r="A285" t="s">
        <v>52</v>
      </c>
      <c r="B285">
        <v>2008</v>
      </c>
      <c r="C285">
        <v>8165.06155116624</v>
      </c>
      <c r="D285">
        <v>6.0137036000912296</v>
      </c>
      <c r="E285">
        <v>68.084999999999994</v>
      </c>
      <c r="F285">
        <v>7.9175000190000002</v>
      </c>
    </row>
    <row r="286" spans="1:6" x14ac:dyDescent="0.45">
      <c r="A286" t="s">
        <v>52</v>
      </c>
      <c r="B286">
        <v>2009</v>
      </c>
      <c r="C286">
        <v>8435.4557468628991</v>
      </c>
      <c r="D286">
        <v>4.6288711825615296</v>
      </c>
      <c r="E286">
        <v>68.266999999999996</v>
      </c>
      <c r="F286">
        <v>6.92</v>
      </c>
    </row>
    <row r="287" spans="1:6" x14ac:dyDescent="0.45">
      <c r="A287" t="s">
        <v>52</v>
      </c>
      <c r="B287">
        <v>2010</v>
      </c>
      <c r="C287">
        <v>8848.2247370206605</v>
      </c>
      <c r="D287">
        <v>6.2238541806236602</v>
      </c>
      <c r="E287">
        <v>68.364000000000004</v>
      </c>
      <c r="F287">
        <v>10.92</v>
      </c>
    </row>
    <row r="288" spans="1:6" x14ac:dyDescent="0.45">
      <c r="A288" t="s">
        <v>52</v>
      </c>
      <c r="B288">
        <v>2011</v>
      </c>
      <c r="C288">
        <v>9274.9695518170192</v>
      </c>
      <c r="D288">
        <v>6.1697842077100802</v>
      </c>
      <c r="E288">
        <v>68.629000000000005</v>
      </c>
      <c r="F288">
        <v>12.28</v>
      </c>
    </row>
    <row r="289" spans="1:6" x14ac:dyDescent="0.45">
      <c r="A289" t="s">
        <v>52</v>
      </c>
      <c r="B289">
        <v>2012</v>
      </c>
      <c r="C289">
        <v>9708.6118253108107</v>
      </c>
      <c r="D289">
        <v>6.0300506530561497</v>
      </c>
      <c r="E289">
        <v>68.861999999999995</v>
      </c>
      <c r="F289">
        <v>14.52</v>
      </c>
    </row>
    <row r="290" spans="1:6" x14ac:dyDescent="0.45">
      <c r="A290" t="s">
        <v>52</v>
      </c>
      <c r="B290">
        <v>2013</v>
      </c>
      <c r="C290">
        <v>10121.8141535043</v>
      </c>
      <c r="D290">
        <v>5.5572636889101004</v>
      </c>
      <c r="E290">
        <v>69.063999999999993</v>
      </c>
      <c r="F290">
        <v>14.94</v>
      </c>
    </row>
    <row r="291" spans="1:6" x14ac:dyDescent="0.45">
      <c r="A291" t="s">
        <v>52</v>
      </c>
      <c r="B291">
        <v>2014</v>
      </c>
      <c r="C291">
        <v>10504.3869411088</v>
      </c>
      <c r="D291">
        <v>5.0066684257549996</v>
      </c>
      <c r="E291">
        <v>69.292000000000002</v>
      </c>
      <c r="F291">
        <v>17.143159835056601</v>
      </c>
    </row>
    <row r="292" spans="1:6" x14ac:dyDescent="0.45">
      <c r="A292" t="s">
        <v>52</v>
      </c>
      <c r="B292">
        <v>2015</v>
      </c>
      <c r="C292">
        <v>10893.662114216901</v>
      </c>
      <c r="D292">
        <v>4.8763223002212301</v>
      </c>
      <c r="E292">
        <v>69.52</v>
      </c>
      <c r="F292">
        <v>22.062742603379</v>
      </c>
    </row>
    <row r="293" spans="1:6" x14ac:dyDescent="0.45">
      <c r="A293" t="s">
        <v>52</v>
      </c>
      <c r="B293">
        <v>2016</v>
      </c>
      <c r="C293">
        <v>11319.6634287738</v>
      </c>
      <c r="D293">
        <v>5.0330691828017704</v>
      </c>
      <c r="E293">
        <v>69.733000000000004</v>
      </c>
      <c r="F293">
        <v>25.447353701827002</v>
      </c>
    </row>
    <row r="294" spans="1:6" x14ac:dyDescent="0.45">
      <c r="A294" t="s">
        <v>52</v>
      </c>
      <c r="B294">
        <v>2017</v>
      </c>
      <c r="C294">
        <v>11772.574329610699</v>
      </c>
      <c r="D294">
        <v>5.0697859013491602</v>
      </c>
      <c r="E294">
        <v>69.953000000000003</v>
      </c>
      <c r="F294">
        <v>32.335806250688002</v>
      </c>
    </row>
    <row r="295" spans="1:6" x14ac:dyDescent="0.45">
      <c r="A295" t="s">
        <v>52</v>
      </c>
      <c r="B295">
        <v>2018</v>
      </c>
      <c r="C295">
        <v>12262.231030077101</v>
      </c>
      <c r="D295">
        <v>5.1742915395502402</v>
      </c>
      <c r="E295">
        <v>70.08</v>
      </c>
      <c r="F295">
        <v>39.904638638576202</v>
      </c>
    </row>
    <row r="296" spans="1:6" x14ac:dyDescent="0.45">
      <c r="A296" t="s">
        <v>52</v>
      </c>
      <c r="B296">
        <v>2019</v>
      </c>
      <c r="C296">
        <v>12757.7850854842</v>
      </c>
      <c r="D296">
        <v>5.0192876804628197</v>
      </c>
      <c r="E296">
        <v>70.349000000000004</v>
      </c>
      <c r="F296">
        <v>47.690648978837501</v>
      </c>
    </row>
    <row r="297" spans="1:6" x14ac:dyDescent="0.45">
      <c r="A297" t="s">
        <v>52</v>
      </c>
      <c r="B297">
        <v>2020</v>
      </c>
      <c r="C297">
        <v>12388.5449268131</v>
      </c>
      <c r="D297">
        <v>-2.0655118293416499</v>
      </c>
      <c r="E297">
        <v>68.816999999999993</v>
      </c>
      <c r="F297">
        <v>53.72649449</v>
      </c>
    </row>
    <row r="298" spans="1:6" x14ac:dyDescent="0.45">
      <c r="A298" t="s">
        <v>52</v>
      </c>
      <c r="B298">
        <v>2021</v>
      </c>
      <c r="C298">
        <v>12757.0746440204</v>
      </c>
      <c r="D298">
        <v>3.7028856282775102</v>
      </c>
      <c r="E298">
        <v>67.451999999999998</v>
      </c>
      <c r="F298">
        <v>62.10447842</v>
      </c>
    </row>
    <row r="299" spans="1:6" x14ac:dyDescent="0.45">
      <c r="A299" t="s">
        <v>52</v>
      </c>
      <c r="B299">
        <v>2022</v>
      </c>
      <c r="C299">
        <v>13334.265394763701</v>
      </c>
      <c r="D299">
        <v>5.3071972266479897</v>
      </c>
      <c r="E299">
        <v>70.924999999999997</v>
      </c>
      <c r="F299">
        <v>66.484612769999998</v>
      </c>
    </row>
    <row r="300" spans="1:6" x14ac:dyDescent="0.45">
      <c r="A300" t="s">
        <v>52</v>
      </c>
      <c r="B300">
        <v>2023</v>
      </c>
      <c r="C300">
        <v>13889.949501285801</v>
      </c>
      <c r="D300">
        <v>5.0488311785551598</v>
      </c>
      <c r="E300">
        <v>71.146000000000001</v>
      </c>
      <c r="F300">
        <v>69.208365540000003</v>
      </c>
    </row>
    <row r="301" spans="1:6" x14ac:dyDescent="0.45">
      <c r="A301" t="s">
        <v>52</v>
      </c>
      <c r="B301">
        <v>2024</v>
      </c>
      <c r="C301">
        <v>14470.717980657801</v>
      </c>
      <c r="D301">
        <v>5.0325747708851898</v>
      </c>
      <c r="E301">
        <v>71.287999999999997</v>
      </c>
      <c r="F301">
        <v>72.780755439999993</v>
      </c>
    </row>
    <row r="302" spans="1:6" x14ac:dyDescent="0.45">
      <c r="A302" t="s">
        <v>49</v>
      </c>
      <c r="B302">
        <v>2000</v>
      </c>
      <c r="C302">
        <v>3010.42156148397</v>
      </c>
      <c r="D302">
        <v>3.8409911568655399</v>
      </c>
      <c r="E302">
        <v>62.749000000000002</v>
      </c>
      <c r="F302">
        <v>0.52753244993094595</v>
      </c>
    </row>
    <row r="303" spans="1:6" x14ac:dyDescent="0.45">
      <c r="A303" t="s">
        <v>49</v>
      </c>
      <c r="B303">
        <v>2001</v>
      </c>
      <c r="C303">
        <v>3097.1622402234202</v>
      </c>
      <c r="D303">
        <v>4.8239662639730296</v>
      </c>
      <c r="E303">
        <v>63.158000000000001</v>
      </c>
      <c r="F303">
        <v>0.66014637700992795</v>
      </c>
    </row>
    <row r="304" spans="1:6" x14ac:dyDescent="0.45">
      <c r="A304" t="s">
        <v>49</v>
      </c>
      <c r="B304">
        <v>2002</v>
      </c>
      <c r="C304">
        <v>3157.2690377059298</v>
      </c>
      <c r="D304">
        <v>3.80397532120038</v>
      </c>
      <c r="E304">
        <v>63.649000000000001</v>
      </c>
      <c r="F304">
        <v>1.5378755817508301</v>
      </c>
    </row>
    <row r="305" spans="1:6" x14ac:dyDescent="0.45">
      <c r="A305" t="s">
        <v>49</v>
      </c>
      <c r="B305">
        <v>2003</v>
      </c>
      <c r="C305">
        <v>3346.8882902915002</v>
      </c>
      <c r="D305">
        <v>7.86038147545045</v>
      </c>
      <c r="E305">
        <v>64.085999999999999</v>
      </c>
      <c r="F305">
        <v>1.6864899706362499</v>
      </c>
    </row>
    <row r="306" spans="1:6" x14ac:dyDescent="0.45">
      <c r="A306" t="s">
        <v>49</v>
      </c>
      <c r="B306">
        <v>2004</v>
      </c>
      <c r="C306">
        <v>3551.0473121377299</v>
      </c>
      <c r="D306">
        <v>7.9229366130797798</v>
      </c>
      <c r="E306">
        <v>64.483999999999995</v>
      </c>
      <c r="F306">
        <v>1.9761364919055899</v>
      </c>
    </row>
    <row r="307" spans="1:6" x14ac:dyDescent="0.45">
      <c r="A307" t="s">
        <v>49</v>
      </c>
      <c r="B307">
        <v>2005</v>
      </c>
      <c r="C307">
        <v>3770.3965317382899</v>
      </c>
      <c r="D307">
        <v>7.9234306213178902</v>
      </c>
      <c r="E307">
        <v>64.938999999999993</v>
      </c>
      <c r="F307">
        <v>2.3880999090000001</v>
      </c>
    </row>
    <row r="308" spans="1:6" x14ac:dyDescent="0.45">
      <c r="A308" t="s">
        <v>49</v>
      </c>
      <c r="B308">
        <v>2006</v>
      </c>
      <c r="C308">
        <v>4011.0864758580501</v>
      </c>
      <c r="D308">
        <v>8.0607325730505703</v>
      </c>
      <c r="E308">
        <v>65.373000000000005</v>
      </c>
      <c r="F308">
        <v>2.80549986534254</v>
      </c>
    </row>
    <row r="309" spans="1:6" x14ac:dyDescent="0.45">
      <c r="A309" t="s">
        <v>49</v>
      </c>
      <c r="B309">
        <v>2007</v>
      </c>
      <c r="C309">
        <v>4253.8213904673903</v>
      </c>
      <c r="D309">
        <v>7.6608150651076601</v>
      </c>
      <c r="E309">
        <v>65.802999999999997</v>
      </c>
      <c r="F309">
        <v>3.95</v>
      </c>
    </row>
    <row r="310" spans="1:6" x14ac:dyDescent="0.45">
      <c r="A310" t="s">
        <v>49</v>
      </c>
      <c r="B310">
        <v>2008</v>
      </c>
      <c r="C310">
        <v>4322.4837898354599</v>
      </c>
      <c r="D310">
        <v>3.08669805950082</v>
      </c>
      <c r="E310">
        <v>66.247</v>
      </c>
      <c r="F310">
        <v>4.38</v>
      </c>
    </row>
    <row r="311" spans="1:6" x14ac:dyDescent="0.45">
      <c r="A311" t="s">
        <v>49</v>
      </c>
      <c r="B311">
        <v>2009</v>
      </c>
      <c r="C311">
        <v>4595.3799075381203</v>
      </c>
      <c r="D311">
        <v>7.8618888330337997</v>
      </c>
      <c r="E311">
        <v>66.7</v>
      </c>
      <c r="F311">
        <v>5.12</v>
      </c>
    </row>
    <row r="312" spans="1:6" x14ac:dyDescent="0.45">
      <c r="A312" t="s">
        <v>49</v>
      </c>
      <c r="B312">
        <v>2010</v>
      </c>
      <c r="C312">
        <v>4913.8763972370498</v>
      </c>
      <c r="D312">
        <v>8.4975847016562494</v>
      </c>
      <c r="E312">
        <v>67.162000000000006</v>
      </c>
      <c r="F312">
        <v>7.5</v>
      </c>
    </row>
    <row r="313" spans="1:6" x14ac:dyDescent="0.45">
      <c r="A313" t="s">
        <v>49</v>
      </c>
      <c r="B313">
        <v>2011</v>
      </c>
      <c r="C313">
        <v>5098.6745877544399</v>
      </c>
      <c r="D313">
        <v>5.2413162002429301</v>
      </c>
      <c r="E313">
        <v>67.623000000000005</v>
      </c>
      <c r="F313">
        <v>10.07</v>
      </c>
    </row>
    <row r="314" spans="1:6" x14ac:dyDescent="0.45">
      <c r="A314" t="s">
        <v>49</v>
      </c>
      <c r="B314">
        <v>2012</v>
      </c>
      <c r="C314">
        <v>5303.5019776765503</v>
      </c>
      <c r="D314">
        <v>5.4563875516477198</v>
      </c>
      <c r="E314">
        <v>68.075999999999993</v>
      </c>
      <c r="F314">
        <v>11.100000380000001</v>
      </c>
    </row>
    <row r="315" spans="1:6" x14ac:dyDescent="0.45">
      <c r="A315" t="s">
        <v>49</v>
      </c>
      <c r="B315">
        <v>2013</v>
      </c>
      <c r="C315">
        <v>5567.4943941871798</v>
      </c>
      <c r="D315">
        <v>6.3861064009171304</v>
      </c>
      <c r="E315">
        <v>68.498999999999995</v>
      </c>
      <c r="F315">
        <v>12.30000019</v>
      </c>
    </row>
    <row r="316" spans="1:6" x14ac:dyDescent="0.45">
      <c r="A316" t="s">
        <v>49</v>
      </c>
      <c r="B316">
        <v>2014</v>
      </c>
      <c r="C316">
        <v>5905.1061820463301</v>
      </c>
      <c r="D316">
        <v>7.4102276051697702</v>
      </c>
      <c r="E316">
        <v>68.932000000000002</v>
      </c>
      <c r="F316">
        <v>13.5</v>
      </c>
    </row>
    <row r="317" spans="1:6" x14ac:dyDescent="0.45">
      <c r="A317" t="s">
        <v>49</v>
      </c>
      <c r="B317">
        <v>2015</v>
      </c>
      <c r="C317">
        <v>6301.6734696823596</v>
      </c>
      <c r="D317">
        <v>7.9962537856798699</v>
      </c>
      <c r="E317">
        <v>69.325999999999993</v>
      </c>
      <c r="F317">
        <v>14.899999620000001</v>
      </c>
    </row>
    <row r="318" spans="1:6" x14ac:dyDescent="0.45">
      <c r="A318" t="s">
        <v>49</v>
      </c>
      <c r="B318">
        <v>2016</v>
      </c>
      <c r="C318">
        <v>6741.1488318534703</v>
      </c>
      <c r="D318">
        <v>8.2563055017666205</v>
      </c>
      <c r="E318">
        <v>69.709000000000003</v>
      </c>
      <c r="F318">
        <v>16.5</v>
      </c>
    </row>
    <row r="319" spans="1:6" x14ac:dyDescent="0.45">
      <c r="A319" t="s">
        <v>49</v>
      </c>
      <c r="B319">
        <v>2017</v>
      </c>
      <c r="C319">
        <v>7116.0365918539601</v>
      </c>
      <c r="D319">
        <v>6.7953834190242199</v>
      </c>
      <c r="E319">
        <v>70.067999999999998</v>
      </c>
      <c r="F319">
        <v>18.200000760000002</v>
      </c>
    </row>
    <row r="320" spans="1:6" x14ac:dyDescent="0.45">
      <c r="A320" t="s">
        <v>49</v>
      </c>
      <c r="B320">
        <v>2018</v>
      </c>
      <c r="C320">
        <v>7492.6257675514498</v>
      </c>
      <c r="D320">
        <v>6.45385134495295</v>
      </c>
      <c r="E320">
        <v>70.415000000000006</v>
      </c>
      <c r="F320">
        <v>20.081300037938401</v>
      </c>
    </row>
    <row r="321" spans="1:6" x14ac:dyDescent="0.45">
      <c r="A321" t="s">
        <v>49</v>
      </c>
      <c r="B321">
        <v>2019</v>
      </c>
      <c r="C321">
        <v>7702.1763481195703</v>
      </c>
      <c r="D321">
        <v>3.87143694070524</v>
      </c>
      <c r="E321">
        <v>70.745999999999995</v>
      </c>
      <c r="F321">
        <v>29.523500439999999</v>
      </c>
    </row>
    <row r="322" spans="1:6" x14ac:dyDescent="0.45">
      <c r="A322" t="s">
        <v>49</v>
      </c>
      <c r="B322">
        <v>2020</v>
      </c>
      <c r="C322">
        <v>7186.8644709967903</v>
      </c>
      <c r="D322">
        <v>-5.7777247068730304</v>
      </c>
      <c r="E322">
        <v>70.156000000000006</v>
      </c>
      <c r="F322">
        <v>43.405443130000002</v>
      </c>
    </row>
    <row r="323" spans="1:6" x14ac:dyDescent="0.45">
      <c r="A323" t="s">
        <v>49</v>
      </c>
      <c r="B323">
        <v>2021</v>
      </c>
      <c r="C323">
        <v>7818.6570175750403</v>
      </c>
      <c r="D323">
        <v>9.6895924919174092</v>
      </c>
      <c r="E323">
        <v>67.281999999999996</v>
      </c>
      <c r="F323">
        <v>49.258098599999997</v>
      </c>
    </row>
    <row r="324" spans="1:6" x14ac:dyDescent="0.45">
      <c r="A324" t="s">
        <v>49</v>
      </c>
      <c r="B324">
        <v>2022</v>
      </c>
      <c r="C324">
        <v>8347.3847864708605</v>
      </c>
      <c r="D324">
        <v>7.6093649776932004</v>
      </c>
      <c r="E324">
        <v>71.697999999999993</v>
      </c>
      <c r="F324">
        <v>55.9</v>
      </c>
    </row>
    <row r="325" spans="1:6" x14ac:dyDescent="0.45">
      <c r="A325" t="s">
        <v>49</v>
      </c>
      <c r="B325">
        <v>2023</v>
      </c>
      <c r="C325">
        <v>8870.5502760934505</v>
      </c>
      <c r="D325">
        <v>7.2102246293350003</v>
      </c>
      <c r="E325">
        <v>72.003</v>
      </c>
      <c r="F325">
        <v>60.252300259999998</v>
      </c>
    </row>
    <row r="326" spans="1:6" x14ac:dyDescent="0.45">
      <c r="A326" t="s">
        <v>49</v>
      </c>
      <c r="B326">
        <v>2024</v>
      </c>
      <c r="C326">
        <v>9416.0513704473506</v>
      </c>
      <c r="D326">
        <v>7.0992789317651797</v>
      </c>
      <c r="E326">
        <v>72.234999999999999</v>
      </c>
      <c r="F326">
        <v>64.943496699999997</v>
      </c>
    </row>
    <row r="327" spans="1:6" x14ac:dyDescent="0.45">
      <c r="A327" t="s">
        <v>54</v>
      </c>
      <c r="B327">
        <v>2000</v>
      </c>
      <c r="C327">
        <v>50353.420041543599</v>
      </c>
      <c r="D327">
        <v>3.8820988506265199</v>
      </c>
      <c r="E327">
        <v>79.778048780487794</v>
      </c>
      <c r="F327">
        <v>23.110874244103702</v>
      </c>
    </row>
    <row r="328" spans="1:6" x14ac:dyDescent="0.45">
      <c r="A328" t="s">
        <v>54</v>
      </c>
      <c r="B328">
        <v>2001</v>
      </c>
      <c r="C328">
        <v>51332.290443256701</v>
      </c>
      <c r="D328">
        <v>2.0064332983773299</v>
      </c>
      <c r="E328">
        <v>80.126829268292695</v>
      </c>
      <c r="F328">
        <v>27.2221169788811</v>
      </c>
    </row>
    <row r="329" spans="1:6" x14ac:dyDescent="0.45">
      <c r="A329" t="s">
        <v>54</v>
      </c>
      <c r="B329">
        <v>2002</v>
      </c>
      <c r="C329">
        <v>51369.114909829303</v>
      </c>
      <c r="D329">
        <v>0.26992966378873001</v>
      </c>
      <c r="E329">
        <v>80.229268292682903</v>
      </c>
      <c r="F329">
        <v>28.04</v>
      </c>
    </row>
    <row r="330" spans="1:6" x14ac:dyDescent="0.45">
      <c r="A330" t="s">
        <v>54</v>
      </c>
      <c r="B330">
        <v>2003</v>
      </c>
      <c r="C330">
        <v>51126.258554403801</v>
      </c>
      <c r="D330">
        <v>6.6553808873209205E-2</v>
      </c>
      <c r="E330">
        <v>79.982926829268294</v>
      </c>
      <c r="F330">
        <v>29.04</v>
      </c>
    </row>
    <row r="331" spans="1:6" x14ac:dyDescent="0.45">
      <c r="A331" t="s">
        <v>54</v>
      </c>
      <c r="B331">
        <v>2004</v>
      </c>
      <c r="C331">
        <v>51495.002884136396</v>
      </c>
      <c r="D331">
        <v>1.4740217064723</v>
      </c>
      <c r="E331">
        <v>80.780487804878106</v>
      </c>
      <c r="F331">
        <v>33.24</v>
      </c>
    </row>
    <row r="332" spans="1:6" x14ac:dyDescent="0.45">
      <c r="A332" t="s">
        <v>54</v>
      </c>
      <c r="B332">
        <v>2005</v>
      </c>
      <c r="C332">
        <v>51585.6445807938</v>
      </c>
      <c r="D332">
        <v>0.76241067730649104</v>
      </c>
      <c r="E332">
        <v>80.782926829268305</v>
      </c>
      <c r="F332">
        <v>35</v>
      </c>
    </row>
    <row r="333" spans="1:6" x14ac:dyDescent="0.45">
      <c r="A333" t="s">
        <v>54</v>
      </c>
      <c r="B333">
        <v>2006</v>
      </c>
      <c r="C333">
        <v>52304.240294981901</v>
      </c>
      <c r="D333">
        <v>1.79947992234244</v>
      </c>
      <c r="E333">
        <v>81.282926829268305</v>
      </c>
      <c r="F333">
        <v>37.99</v>
      </c>
    </row>
    <row r="334" spans="1:6" x14ac:dyDescent="0.45">
      <c r="A334" t="s">
        <v>54</v>
      </c>
      <c r="B334">
        <v>2007</v>
      </c>
      <c r="C334">
        <v>52747.190547680701</v>
      </c>
      <c r="D334">
        <v>1.46229205289291</v>
      </c>
      <c r="E334">
        <v>81.434146341463403</v>
      </c>
      <c r="F334">
        <v>40.79</v>
      </c>
    </row>
    <row r="335" spans="1:6" x14ac:dyDescent="0.45">
      <c r="A335" t="s">
        <v>54</v>
      </c>
      <c r="B335">
        <v>2008</v>
      </c>
      <c r="C335">
        <v>51806.390617639103</v>
      </c>
      <c r="D335">
        <v>-1.0231385117709699</v>
      </c>
      <c r="E335">
        <v>81.485365853658493</v>
      </c>
      <c r="F335">
        <v>44.53</v>
      </c>
    </row>
    <row r="336" spans="1:6" x14ac:dyDescent="0.45">
      <c r="A336" t="s">
        <v>54</v>
      </c>
      <c r="B336">
        <v>2009</v>
      </c>
      <c r="C336">
        <v>48774.391683374801</v>
      </c>
      <c r="D336">
        <v>-5.3051540123399104</v>
      </c>
      <c r="E336">
        <v>81.636585365853705</v>
      </c>
      <c r="F336">
        <v>48.83</v>
      </c>
    </row>
    <row r="337" spans="1:6" x14ac:dyDescent="0.45">
      <c r="A337" t="s">
        <v>54</v>
      </c>
      <c r="B337">
        <v>2010</v>
      </c>
      <c r="C337">
        <v>49301.695914167401</v>
      </c>
      <c r="D337">
        <v>1.52910573247101</v>
      </c>
      <c r="E337">
        <v>82.036585365853696</v>
      </c>
      <c r="F337">
        <v>53.68</v>
      </c>
    </row>
    <row r="338" spans="1:6" x14ac:dyDescent="0.45">
      <c r="A338" t="s">
        <v>54</v>
      </c>
      <c r="B338">
        <v>2011</v>
      </c>
      <c r="C338">
        <v>49473.014923563402</v>
      </c>
      <c r="D338">
        <v>0.69546315444017603</v>
      </c>
      <c r="E338">
        <v>82.187804878048794</v>
      </c>
      <c r="F338">
        <v>54.389998301881398</v>
      </c>
    </row>
    <row r="339" spans="1:6" x14ac:dyDescent="0.45">
      <c r="A339" t="s">
        <v>54</v>
      </c>
      <c r="B339">
        <v>2012</v>
      </c>
      <c r="C339">
        <v>47795.957936054103</v>
      </c>
      <c r="D339">
        <v>-3.12523877282996</v>
      </c>
      <c r="E339">
        <v>82.239024390243898</v>
      </c>
      <c r="F339">
        <v>55.829997993283001</v>
      </c>
    </row>
    <row r="340" spans="1:6" x14ac:dyDescent="0.45">
      <c r="A340" t="s">
        <v>54</v>
      </c>
      <c r="B340">
        <v>2013</v>
      </c>
      <c r="C340">
        <v>46833.361530930299</v>
      </c>
      <c r="D340">
        <v>-1.8180251074979199</v>
      </c>
      <c r="E340">
        <v>82.690243902438993</v>
      </c>
      <c r="F340">
        <v>58.459299999999999</v>
      </c>
    </row>
    <row r="341" spans="1:6" x14ac:dyDescent="0.45">
      <c r="A341" t="s">
        <v>54</v>
      </c>
      <c r="B341">
        <v>2014</v>
      </c>
      <c r="C341">
        <v>46825.651124506199</v>
      </c>
      <c r="D341">
        <v>-1.3876173045446201E-3</v>
      </c>
      <c r="E341">
        <v>83.090243902438999</v>
      </c>
      <c r="F341">
        <v>55.638460224229298</v>
      </c>
    </row>
    <row r="342" spans="1:6" x14ac:dyDescent="0.45">
      <c r="A342" t="s">
        <v>54</v>
      </c>
      <c r="B342">
        <v>2015</v>
      </c>
      <c r="C342">
        <v>47311.825526270899</v>
      </c>
      <c r="D342">
        <v>0.88566763524080705</v>
      </c>
      <c r="E342">
        <v>82.543902439024393</v>
      </c>
      <c r="F342">
        <v>58.1417349568747</v>
      </c>
    </row>
    <row r="343" spans="1:6" x14ac:dyDescent="0.45">
      <c r="A343" t="s">
        <v>54</v>
      </c>
      <c r="B343">
        <v>2016</v>
      </c>
      <c r="C343">
        <v>47987.837958101401</v>
      </c>
      <c r="D343">
        <v>1.23622108511661</v>
      </c>
      <c r="E343">
        <v>83.243902439024396</v>
      </c>
      <c r="F343">
        <v>61.324252766630302</v>
      </c>
    </row>
    <row r="344" spans="1:6" x14ac:dyDescent="0.45">
      <c r="A344" t="s">
        <v>54</v>
      </c>
      <c r="B344">
        <v>2017</v>
      </c>
      <c r="C344">
        <v>48849.218353475597</v>
      </c>
      <c r="D344">
        <v>1.6036999529410101</v>
      </c>
      <c r="E344">
        <v>82.946341463414697</v>
      </c>
      <c r="F344">
        <v>63.0773469984291</v>
      </c>
    </row>
    <row r="345" spans="1:6" x14ac:dyDescent="0.45">
      <c r="A345" t="s">
        <v>54</v>
      </c>
      <c r="B345">
        <v>2018</v>
      </c>
      <c r="C345">
        <v>49355.875191350402</v>
      </c>
      <c r="D345">
        <v>0.82664671234411502</v>
      </c>
      <c r="E345">
        <v>83.346341463414603</v>
      </c>
      <c r="F345">
        <v>74.3871829234822</v>
      </c>
    </row>
    <row r="346" spans="1:6" x14ac:dyDescent="0.45">
      <c r="A346" t="s">
        <v>54</v>
      </c>
      <c r="B346">
        <v>2019</v>
      </c>
      <c r="C346">
        <v>49690.629850527403</v>
      </c>
      <c r="D346">
        <v>0.42916253378034203</v>
      </c>
      <c r="E346">
        <v>83.497560975609801</v>
      </c>
      <c r="F346">
        <v>67.850710287483594</v>
      </c>
    </row>
    <row r="347" spans="1:6" x14ac:dyDescent="0.45">
      <c r="A347" t="s">
        <v>54</v>
      </c>
      <c r="B347">
        <v>2020</v>
      </c>
      <c r="C347">
        <v>45505.0688708956</v>
      </c>
      <c r="D347">
        <v>-8.8682212218534495</v>
      </c>
      <c r="E347">
        <v>82.195121951219505</v>
      </c>
      <c r="F347">
        <v>70.483427849999998</v>
      </c>
    </row>
    <row r="348" spans="1:6" x14ac:dyDescent="0.45">
      <c r="A348" t="s">
        <v>54</v>
      </c>
      <c r="B348">
        <v>2021</v>
      </c>
      <c r="C348">
        <v>49825.393411184799</v>
      </c>
      <c r="D348">
        <v>8.9310621080005497</v>
      </c>
      <c r="E348">
        <v>82.646341463414601</v>
      </c>
      <c r="F348">
        <v>74.862327399999998</v>
      </c>
    </row>
    <row r="349" spans="1:6" x14ac:dyDescent="0.45">
      <c r="A349" t="s">
        <v>54</v>
      </c>
      <c r="B349">
        <v>2022</v>
      </c>
      <c r="C349">
        <v>52333.327427060402</v>
      </c>
      <c r="D349">
        <v>4.8211766991356502</v>
      </c>
      <c r="E349">
        <v>82.7</v>
      </c>
      <c r="F349">
        <v>85.06074504</v>
      </c>
    </row>
    <row r="350" spans="1:6" x14ac:dyDescent="0.45">
      <c r="A350" t="s">
        <v>54</v>
      </c>
      <c r="B350">
        <v>2023</v>
      </c>
      <c r="C350">
        <v>52842.628883175799</v>
      </c>
      <c r="D350">
        <v>0.92279654367031605</v>
      </c>
      <c r="E350">
        <v>83.351219512195101</v>
      </c>
      <c r="F350">
        <v>87.027829199999999</v>
      </c>
    </row>
    <row r="351" spans="1:6" x14ac:dyDescent="0.45">
      <c r="A351" t="s">
        <v>54</v>
      </c>
      <c r="B351">
        <v>2024</v>
      </c>
      <c r="C351">
        <v>53284.8745049149</v>
      </c>
      <c r="D351">
        <v>0.78303913527679503</v>
      </c>
      <c r="E351">
        <v>83.951219512195095</v>
      </c>
      <c r="F351">
        <v>89.220720200000002</v>
      </c>
    </row>
    <row r="352" spans="1:6" x14ac:dyDescent="0.45">
      <c r="A352" t="s">
        <v>56</v>
      </c>
      <c r="B352">
        <v>2000</v>
      </c>
      <c r="C352">
        <v>39731.795368630403</v>
      </c>
      <c r="D352">
        <v>2.9783268876851601</v>
      </c>
      <c r="E352">
        <v>81.076097560975597</v>
      </c>
      <c r="F352">
        <v>29.990740358914199</v>
      </c>
    </row>
    <row r="353" spans="1:6" x14ac:dyDescent="0.45">
      <c r="A353" t="s">
        <v>56</v>
      </c>
      <c r="B353">
        <v>2001</v>
      </c>
      <c r="C353">
        <v>39748.983772584899</v>
      </c>
      <c r="D353">
        <v>0.28460855637904098</v>
      </c>
      <c r="E353">
        <v>81.416341463414597</v>
      </c>
      <c r="F353">
        <v>38.532060861271901</v>
      </c>
    </row>
    <row r="354" spans="1:6" x14ac:dyDescent="0.45">
      <c r="A354" t="s">
        <v>56</v>
      </c>
      <c r="B354">
        <v>2002</v>
      </c>
      <c r="C354">
        <v>39690.367679462499</v>
      </c>
      <c r="D354">
        <v>8.4988805036331896E-2</v>
      </c>
      <c r="E354">
        <v>81.690731707317099</v>
      </c>
      <c r="F354">
        <v>46.594201117991702</v>
      </c>
    </row>
    <row r="355" spans="1:6" x14ac:dyDescent="0.45">
      <c r="A355" t="s">
        <v>56</v>
      </c>
      <c r="B355">
        <v>2003</v>
      </c>
      <c r="C355">
        <v>40152.128263564096</v>
      </c>
      <c r="D355">
        <v>1.38010935830795</v>
      </c>
      <c r="E355">
        <v>81.760000000000005</v>
      </c>
      <c r="F355">
        <v>48.435265889965301</v>
      </c>
    </row>
    <row r="356" spans="1:6" x14ac:dyDescent="0.45">
      <c r="A356" t="s">
        <v>56</v>
      </c>
      <c r="B356">
        <v>2004</v>
      </c>
      <c r="C356">
        <v>40986.7225710497</v>
      </c>
      <c r="D356">
        <v>2.11294823723127</v>
      </c>
      <c r="E356">
        <v>82.030243902438997</v>
      </c>
      <c r="F356">
        <v>62.3939296327259</v>
      </c>
    </row>
    <row r="357" spans="1:6" x14ac:dyDescent="0.45">
      <c r="A357" t="s">
        <v>56</v>
      </c>
      <c r="B357">
        <v>2005</v>
      </c>
      <c r="C357">
        <v>41740.352036905002</v>
      </c>
      <c r="D357">
        <v>1.8482813374834</v>
      </c>
      <c r="E357">
        <v>81.955121951219496</v>
      </c>
      <c r="F357">
        <v>66.921066104290105</v>
      </c>
    </row>
    <row r="358" spans="1:6" x14ac:dyDescent="0.45">
      <c r="A358" t="s">
        <v>56</v>
      </c>
      <c r="B358">
        <v>2006</v>
      </c>
      <c r="C358">
        <v>42358.933734825303</v>
      </c>
      <c r="D358">
        <v>1.54630843078741</v>
      </c>
      <c r="E358">
        <v>82.321951219512201</v>
      </c>
      <c r="F358">
        <v>68.685270321379505</v>
      </c>
    </row>
    <row r="359" spans="1:6" x14ac:dyDescent="0.45">
      <c r="A359" t="s">
        <v>56</v>
      </c>
      <c r="B359">
        <v>2007</v>
      </c>
      <c r="C359">
        <v>43041.569705802103</v>
      </c>
      <c r="D359">
        <v>1.7283791286557699</v>
      </c>
      <c r="E359">
        <v>82.507073170731701</v>
      </c>
      <c r="F359">
        <v>74.3</v>
      </c>
    </row>
    <row r="360" spans="1:6" x14ac:dyDescent="0.45">
      <c r="A360" t="s">
        <v>56</v>
      </c>
      <c r="B360">
        <v>2008</v>
      </c>
      <c r="C360">
        <v>42518.8423408417</v>
      </c>
      <c r="D360">
        <v>-1.16662209355141</v>
      </c>
      <c r="E360">
        <v>82.587560975609804</v>
      </c>
      <c r="F360">
        <v>75.400000000000006</v>
      </c>
    </row>
    <row r="361" spans="1:6" x14ac:dyDescent="0.45">
      <c r="A361" t="s">
        <v>56</v>
      </c>
      <c r="B361">
        <v>2009</v>
      </c>
      <c r="C361">
        <v>39999.946420340799</v>
      </c>
      <c r="D361">
        <v>-5.9359411383963998</v>
      </c>
      <c r="E361">
        <v>82.931463414634194</v>
      </c>
      <c r="F361">
        <v>78</v>
      </c>
    </row>
    <row r="362" spans="1:6" x14ac:dyDescent="0.45">
      <c r="A362" t="s">
        <v>56</v>
      </c>
      <c r="B362">
        <v>2010</v>
      </c>
      <c r="C362">
        <v>41647.045854200798</v>
      </c>
      <c r="D362">
        <v>4.13645589222239</v>
      </c>
      <c r="E362">
        <v>82.842682926829298</v>
      </c>
      <c r="F362">
        <v>78.209999999999994</v>
      </c>
    </row>
    <row r="363" spans="1:6" x14ac:dyDescent="0.45">
      <c r="A363" t="s">
        <v>56</v>
      </c>
      <c r="B363">
        <v>2011</v>
      </c>
      <c r="C363">
        <v>41640.660872125103</v>
      </c>
      <c r="D363">
        <v>-0.20035785332982001</v>
      </c>
      <c r="E363">
        <v>82.591219512195096</v>
      </c>
      <c r="F363">
        <v>79.054113524473905</v>
      </c>
    </row>
    <row r="364" spans="1:6" x14ac:dyDescent="0.45">
      <c r="A364" t="s">
        <v>56</v>
      </c>
      <c r="B364">
        <v>2012</v>
      </c>
      <c r="C364">
        <v>42394.943317506397</v>
      </c>
      <c r="D364">
        <v>1.64893452981225</v>
      </c>
      <c r="E364">
        <v>83.096097560975593</v>
      </c>
      <c r="F364">
        <v>79.496399999999994</v>
      </c>
    </row>
    <row r="365" spans="1:6" x14ac:dyDescent="0.45">
      <c r="A365" t="s">
        <v>56</v>
      </c>
      <c r="B365">
        <v>2013</v>
      </c>
      <c r="C365">
        <v>43304.118193142604</v>
      </c>
      <c r="D365">
        <v>1.9972765339926499</v>
      </c>
      <c r="E365">
        <v>83.331951219512206</v>
      </c>
      <c r="F365">
        <v>88.219428910999994</v>
      </c>
    </row>
    <row r="366" spans="1:6" x14ac:dyDescent="0.45">
      <c r="A366" t="s">
        <v>56</v>
      </c>
      <c r="B366">
        <v>2014</v>
      </c>
      <c r="C366">
        <v>43754.438013293002</v>
      </c>
      <c r="D366">
        <v>0.90591548606586503</v>
      </c>
      <c r="E366">
        <v>83.5878048780488</v>
      </c>
      <c r="F366">
        <v>89.106833016607496</v>
      </c>
    </row>
    <row r="367" spans="1:6" x14ac:dyDescent="0.45">
      <c r="A367" t="s">
        <v>56</v>
      </c>
      <c r="B367">
        <v>2015</v>
      </c>
      <c r="C367">
        <v>44589.303285400303</v>
      </c>
      <c r="D367">
        <v>1.79997735783475</v>
      </c>
      <c r="E367">
        <v>83.793902439024393</v>
      </c>
      <c r="F367">
        <v>91.058028392996206</v>
      </c>
    </row>
    <row r="368" spans="1:6" x14ac:dyDescent="0.45">
      <c r="A368" t="s">
        <v>56</v>
      </c>
      <c r="B368">
        <v>2016</v>
      </c>
      <c r="C368">
        <v>44926.620290952502</v>
      </c>
      <c r="D368">
        <v>0.70498649511125699</v>
      </c>
      <c r="E368">
        <v>83.984878048780502</v>
      </c>
      <c r="F368">
        <v>93.182721282161694</v>
      </c>
    </row>
    <row r="369" spans="1:6" x14ac:dyDescent="0.45">
      <c r="A369" t="s">
        <v>56</v>
      </c>
      <c r="B369">
        <v>2017</v>
      </c>
      <c r="C369">
        <v>45693.377608098701</v>
      </c>
      <c r="D369">
        <v>1.6234506224544101</v>
      </c>
      <c r="E369">
        <v>84.099756097560999</v>
      </c>
      <c r="F369">
        <v>91.726547236663507</v>
      </c>
    </row>
    <row r="370" spans="1:6" x14ac:dyDescent="0.45">
      <c r="A370" t="s">
        <v>56</v>
      </c>
      <c r="B370">
        <v>2018</v>
      </c>
      <c r="C370">
        <v>46133.022597871801</v>
      </c>
      <c r="D370">
        <v>0.834143845965585</v>
      </c>
      <c r="E370">
        <v>84.210975609756105</v>
      </c>
      <c r="F370">
        <v>88.746350890177197</v>
      </c>
    </row>
    <row r="371" spans="1:6" x14ac:dyDescent="0.45">
      <c r="A371" t="s">
        <v>56</v>
      </c>
      <c r="B371">
        <v>2019</v>
      </c>
      <c r="C371">
        <v>46055.349867248697</v>
      </c>
      <c r="D371">
        <v>-0.308496921143259</v>
      </c>
      <c r="E371">
        <v>84.356341463414594</v>
      </c>
      <c r="F371">
        <v>92.730397814552504</v>
      </c>
    </row>
    <row r="372" spans="1:6" x14ac:dyDescent="0.45">
      <c r="A372" t="s">
        <v>56</v>
      </c>
      <c r="B372">
        <v>2020</v>
      </c>
      <c r="C372">
        <v>44212.550341572402</v>
      </c>
      <c r="D372">
        <v>-4.2832794267557297</v>
      </c>
      <c r="E372">
        <v>84.56</v>
      </c>
      <c r="F372">
        <v>90.219458119999999</v>
      </c>
    </row>
    <row r="373" spans="1:6" x14ac:dyDescent="0.45">
      <c r="A373" t="s">
        <v>56</v>
      </c>
      <c r="B373">
        <v>2021</v>
      </c>
      <c r="C373">
        <v>45999.461796689597</v>
      </c>
      <c r="D373">
        <v>3.56419531474475</v>
      </c>
      <c r="E373">
        <v>84.445609756097596</v>
      </c>
      <c r="F373">
        <v>82.914079279999996</v>
      </c>
    </row>
    <row r="374" spans="1:6" x14ac:dyDescent="0.45">
      <c r="A374" t="s">
        <v>56</v>
      </c>
      <c r="B374">
        <v>2022</v>
      </c>
      <c r="C374">
        <v>46819.360613609002</v>
      </c>
      <c r="D374">
        <v>1.33164750653741</v>
      </c>
      <c r="E374">
        <v>83.996341463414595</v>
      </c>
      <c r="F374">
        <v>84.923431469999997</v>
      </c>
    </row>
    <row r="375" spans="1:6" x14ac:dyDescent="0.45">
      <c r="A375" t="s">
        <v>56</v>
      </c>
      <c r="B375">
        <v>2023</v>
      </c>
      <c r="C375">
        <v>47387.217254252297</v>
      </c>
      <c r="D375">
        <v>0.72078530474981095</v>
      </c>
      <c r="E375">
        <v>84.041219512195099</v>
      </c>
      <c r="F375">
        <v>85.009902949999997</v>
      </c>
    </row>
    <row r="376" spans="1:6" x14ac:dyDescent="0.45">
      <c r="A376" t="s">
        <v>56</v>
      </c>
      <c r="B376">
        <v>2024</v>
      </c>
      <c r="C376">
        <v>47479.844854566698</v>
      </c>
      <c r="D376">
        <v>-0.24008423604169599</v>
      </c>
      <c r="E376">
        <v>84.036341463414601</v>
      </c>
      <c r="F376">
        <v>85.541530809999998</v>
      </c>
    </row>
    <row r="377" spans="1:6" x14ac:dyDescent="0.45">
      <c r="A377" t="s">
        <v>73</v>
      </c>
      <c r="B377">
        <v>2000</v>
      </c>
      <c r="C377">
        <v>26404.158857574501</v>
      </c>
      <c r="D377">
        <v>9.2018583880478992</v>
      </c>
      <c r="E377">
        <v>75.909756097561001</v>
      </c>
      <c r="F377">
        <v>44.7</v>
      </c>
    </row>
    <row r="378" spans="1:6" x14ac:dyDescent="0.45">
      <c r="A378" t="s">
        <v>73</v>
      </c>
      <c r="B378">
        <v>2001</v>
      </c>
      <c r="C378">
        <v>27440.656491584701</v>
      </c>
      <c r="D378">
        <v>4.7259356032235598</v>
      </c>
      <c r="E378">
        <v>76.4121951219512</v>
      </c>
      <c r="F378">
        <v>56.6</v>
      </c>
    </row>
    <row r="379" spans="1:6" x14ac:dyDescent="0.45">
      <c r="A379" t="s">
        <v>73</v>
      </c>
      <c r="B379">
        <v>2002</v>
      </c>
      <c r="C379">
        <v>29395.276603679598</v>
      </c>
      <c r="D379">
        <v>7.7439989531956899</v>
      </c>
      <c r="E379">
        <v>76.765853658536599</v>
      </c>
      <c r="F379">
        <v>59.4</v>
      </c>
    </row>
    <row r="380" spans="1:6" x14ac:dyDescent="0.45">
      <c r="A380" t="s">
        <v>73</v>
      </c>
      <c r="B380">
        <v>2003</v>
      </c>
      <c r="C380">
        <v>30142.460558581399</v>
      </c>
      <c r="D380">
        <v>3.0747266182694699</v>
      </c>
      <c r="E380">
        <v>77.214634146341496</v>
      </c>
      <c r="F380">
        <v>65.5</v>
      </c>
    </row>
    <row r="381" spans="1:6" x14ac:dyDescent="0.45">
      <c r="A381" t="s">
        <v>73</v>
      </c>
      <c r="B381">
        <v>2004</v>
      </c>
      <c r="C381">
        <v>31579.528304886699</v>
      </c>
      <c r="D381">
        <v>5.1836368597333999</v>
      </c>
      <c r="E381">
        <v>77.665853658536605</v>
      </c>
      <c r="F381">
        <v>72.7</v>
      </c>
    </row>
    <row r="382" spans="1:6" x14ac:dyDescent="0.45">
      <c r="A382" t="s">
        <v>73</v>
      </c>
      <c r="B382">
        <v>2005</v>
      </c>
      <c r="C382">
        <v>32886.047245074296</v>
      </c>
      <c r="D382">
        <v>4.3582366733715601</v>
      </c>
      <c r="E382">
        <v>78.168292682926804</v>
      </c>
      <c r="F382">
        <v>73.5</v>
      </c>
    </row>
    <row r="383" spans="1:6" x14ac:dyDescent="0.45">
      <c r="A383" t="s">
        <v>73</v>
      </c>
      <c r="B383">
        <v>2006</v>
      </c>
      <c r="C383">
        <v>34429.622201313701</v>
      </c>
      <c r="D383">
        <v>5.2450055058034204</v>
      </c>
      <c r="E383">
        <v>78.668292682926804</v>
      </c>
      <c r="F383">
        <v>78.099999999999994</v>
      </c>
    </row>
    <row r="384" spans="1:6" x14ac:dyDescent="0.45">
      <c r="A384" t="s">
        <v>73</v>
      </c>
      <c r="B384">
        <v>2007</v>
      </c>
      <c r="C384">
        <v>36257.3401689702</v>
      </c>
      <c r="D384">
        <v>5.8419633918717002</v>
      </c>
      <c r="E384">
        <v>79.119512195121999</v>
      </c>
      <c r="F384">
        <v>78.8</v>
      </c>
    </row>
    <row r="385" spans="1:6" x14ac:dyDescent="0.45">
      <c r="A385" t="s">
        <v>73</v>
      </c>
      <c r="B385">
        <v>2008</v>
      </c>
      <c r="C385">
        <v>37064.151848410598</v>
      </c>
      <c r="D385">
        <v>3.0044045167956899</v>
      </c>
      <c r="E385">
        <v>79.517073170731706</v>
      </c>
      <c r="F385">
        <v>81</v>
      </c>
    </row>
    <row r="386" spans="1:6" x14ac:dyDescent="0.45">
      <c r="A386" t="s">
        <v>73</v>
      </c>
      <c r="B386">
        <v>2009</v>
      </c>
      <c r="C386">
        <v>37176.193927096901</v>
      </c>
      <c r="D386">
        <v>0.81986175641795001</v>
      </c>
      <c r="E386">
        <v>79.968292682926801</v>
      </c>
      <c r="F386">
        <v>81.599999999999994</v>
      </c>
    </row>
    <row r="387" spans="1:6" x14ac:dyDescent="0.45">
      <c r="A387" t="s">
        <v>73</v>
      </c>
      <c r="B387">
        <v>2010</v>
      </c>
      <c r="C387">
        <v>39574.050073294697</v>
      </c>
      <c r="D387">
        <v>6.9816613885307097</v>
      </c>
      <c r="E387">
        <v>80.1170731707317</v>
      </c>
      <c r="F387">
        <v>83.7</v>
      </c>
    </row>
    <row r="388" spans="1:6" x14ac:dyDescent="0.45">
      <c r="A388" t="s">
        <v>73</v>
      </c>
      <c r="B388">
        <v>2011</v>
      </c>
      <c r="C388">
        <v>40719.227377167103</v>
      </c>
      <c r="D388">
        <v>3.6880320602952001</v>
      </c>
      <c r="E388">
        <v>80.568292682926895</v>
      </c>
      <c r="F388">
        <v>83.759120153447199</v>
      </c>
    </row>
    <row r="389" spans="1:6" x14ac:dyDescent="0.45">
      <c r="A389" t="s">
        <v>73</v>
      </c>
      <c r="B389">
        <v>2012</v>
      </c>
      <c r="C389">
        <v>41537.6728611117</v>
      </c>
      <c r="D389">
        <v>2.5476655056824198</v>
      </c>
      <c r="E389">
        <v>80.819512195122002</v>
      </c>
      <c r="F389">
        <v>84.07</v>
      </c>
    </row>
    <row r="390" spans="1:6" x14ac:dyDescent="0.45">
      <c r="A390" t="s">
        <v>73</v>
      </c>
      <c r="B390">
        <v>2013</v>
      </c>
      <c r="C390">
        <v>42709.975185788702</v>
      </c>
      <c r="D390">
        <v>3.2913959543442002</v>
      </c>
      <c r="E390">
        <v>81.270731707317097</v>
      </c>
      <c r="F390">
        <v>84.77</v>
      </c>
    </row>
    <row r="391" spans="1:6" x14ac:dyDescent="0.45">
      <c r="A391" t="s">
        <v>73</v>
      </c>
      <c r="B391">
        <v>2014</v>
      </c>
      <c r="C391">
        <v>43806.925098566098</v>
      </c>
      <c r="D391">
        <v>3.2146801968310799</v>
      </c>
      <c r="E391">
        <v>81.721951219512206</v>
      </c>
      <c r="F391">
        <v>87.556826494474706</v>
      </c>
    </row>
    <row r="392" spans="1:6" x14ac:dyDescent="0.45">
      <c r="A392" t="s">
        <v>73</v>
      </c>
      <c r="B392">
        <v>2015</v>
      </c>
      <c r="C392">
        <v>44849.106767088997</v>
      </c>
      <c r="D392">
        <v>2.92029267301234</v>
      </c>
      <c r="E392">
        <v>82.024390243902403</v>
      </c>
      <c r="F392">
        <v>89.896255799510598</v>
      </c>
    </row>
    <row r="393" spans="1:6" x14ac:dyDescent="0.45">
      <c r="A393" t="s">
        <v>73</v>
      </c>
      <c r="B393">
        <v>2016</v>
      </c>
      <c r="C393">
        <v>46088.243078538297</v>
      </c>
      <c r="D393">
        <v>3.1715274898393502</v>
      </c>
      <c r="E393">
        <v>82.275609756097595</v>
      </c>
      <c r="F393">
        <v>92.843025679607507</v>
      </c>
    </row>
    <row r="394" spans="1:6" x14ac:dyDescent="0.45">
      <c r="A394" t="s">
        <v>73</v>
      </c>
      <c r="B394">
        <v>2017</v>
      </c>
      <c r="C394">
        <v>47536.789856885101</v>
      </c>
      <c r="D394">
        <v>3.4331917639720002</v>
      </c>
      <c r="E394">
        <v>82.626829268292695</v>
      </c>
      <c r="F394">
        <v>95.069421876100407</v>
      </c>
    </row>
    <row r="395" spans="1:6" x14ac:dyDescent="0.45">
      <c r="A395" t="s">
        <v>73</v>
      </c>
      <c r="B395">
        <v>2018</v>
      </c>
      <c r="C395">
        <v>48834.447115773299</v>
      </c>
      <c r="D395">
        <v>3.1761156817732701</v>
      </c>
      <c r="E395">
        <v>82.626829268292695</v>
      </c>
      <c r="F395">
        <v>96.022859579788701</v>
      </c>
    </row>
    <row r="396" spans="1:6" x14ac:dyDescent="0.45">
      <c r="A396" t="s">
        <v>73</v>
      </c>
      <c r="B396">
        <v>2019</v>
      </c>
      <c r="C396">
        <v>49790.867988482103</v>
      </c>
      <c r="D396">
        <v>2.3138021059547502</v>
      </c>
      <c r="E396">
        <v>83.226829268292704</v>
      </c>
      <c r="F396">
        <v>96.157579184238998</v>
      </c>
    </row>
    <row r="397" spans="1:6" x14ac:dyDescent="0.45">
      <c r="A397" t="s">
        <v>73</v>
      </c>
      <c r="B397">
        <v>2020</v>
      </c>
      <c r="C397">
        <v>49374.092614802503</v>
      </c>
      <c r="D397">
        <v>-0.70024231754210597</v>
      </c>
      <c r="E397">
        <v>83.426829268292707</v>
      </c>
      <c r="F397">
        <v>96.505060520000001</v>
      </c>
    </row>
    <row r="398" spans="1:6" x14ac:dyDescent="0.45">
      <c r="A398" t="s">
        <v>73</v>
      </c>
      <c r="B398">
        <v>2021</v>
      </c>
      <c r="C398">
        <v>51718.2518656631</v>
      </c>
      <c r="D398">
        <v>4.6129679545428699</v>
      </c>
      <c r="E398">
        <v>83.526829268292701</v>
      </c>
      <c r="F398">
        <v>97.571326979999995</v>
      </c>
    </row>
    <row r="399" spans="1:6" x14ac:dyDescent="0.45">
      <c r="A399" t="s">
        <v>73</v>
      </c>
      <c r="B399">
        <v>2022</v>
      </c>
      <c r="C399">
        <v>53228.603565536498</v>
      </c>
      <c r="D399">
        <v>2.7275645670899098</v>
      </c>
      <c r="E399">
        <v>82.680487804878098</v>
      </c>
      <c r="F399">
        <v>97.168553349999996</v>
      </c>
    </row>
    <row r="400" spans="1:6" x14ac:dyDescent="0.45">
      <c r="A400" t="s">
        <v>73</v>
      </c>
      <c r="B400">
        <v>2023</v>
      </c>
      <c r="C400">
        <v>54029.343499078503</v>
      </c>
      <c r="D400">
        <v>1.58301467403629</v>
      </c>
      <c r="E400">
        <v>83.429268292682906</v>
      </c>
      <c r="F400">
        <v>97.415974779999999</v>
      </c>
    </row>
    <row r="401" spans="1:6" x14ac:dyDescent="0.45">
      <c r="A401" t="s">
        <v>73</v>
      </c>
      <c r="B401">
        <v>2024</v>
      </c>
      <c r="C401">
        <v>55070.938619412103</v>
      </c>
      <c r="D401">
        <v>2.0036110183898601</v>
      </c>
      <c r="E401">
        <v>83.629268292682895</v>
      </c>
      <c r="F401">
        <v>97.895637769999993</v>
      </c>
    </row>
    <row r="402" spans="1:6" x14ac:dyDescent="0.45">
      <c r="A402" t="s">
        <v>58</v>
      </c>
      <c r="B402">
        <v>2000</v>
      </c>
      <c r="C402">
        <v>20470.493766915799</v>
      </c>
      <c r="D402">
        <v>5.0292839937826104</v>
      </c>
      <c r="E402">
        <v>72.561999999999998</v>
      </c>
      <c r="F402">
        <v>5.0813841533806601</v>
      </c>
    </row>
    <row r="403" spans="1:6" x14ac:dyDescent="0.45">
      <c r="A403" t="s">
        <v>58</v>
      </c>
      <c r="B403">
        <v>2001</v>
      </c>
      <c r="C403">
        <v>20078.218393130701</v>
      </c>
      <c r="D403">
        <v>-0.45084525321594499</v>
      </c>
      <c r="E403">
        <v>72.912000000000006</v>
      </c>
      <c r="F403">
        <v>7.0380231165045002</v>
      </c>
    </row>
    <row r="404" spans="1:6" x14ac:dyDescent="0.45">
      <c r="A404" t="s">
        <v>58</v>
      </c>
      <c r="B404">
        <v>2002</v>
      </c>
      <c r="C404">
        <v>19744.793367560898</v>
      </c>
      <c r="D404">
        <v>-0.23658800192264101</v>
      </c>
      <c r="E404">
        <v>73.105999999999995</v>
      </c>
      <c r="F404">
        <v>11.9</v>
      </c>
    </row>
    <row r="405" spans="1:6" x14ac:dyDescent="0.45">
      <c r="A405" t="s">
        <v>58</v>
      </c>
      <c r="B405">
        <v>2003</v>
      </c>
      <c r="C405">
        <v>19701.463389871398</v>
      </c>
      <c r="D405">
        <v>1.1855448670955899</v>
      </c>
      <c r="E405">
        <v>73.308000000000007</v>
      </c>
      <c r="F405">
        <v>12.9</v>
      </c>
    </row>
    <row r="406" spans="1:6" x14ac:dyDescent="0.45">
      <c r="A406" t="s">
        <v>58</v>
      </c>
      <c r="B406">
        <v>2004</v>
      </c>
      <c r="C406">
        <v>20127.224290296799</v>
      </c>
      <c r="D406">
        <v>3.56544102622887</v>
      </c>
      <c r="E406">
        <v>73.432000000000002</v>
      </c>
      <c r="F406">
        <v>14.1</v>
      </c>
    </row>
    <row r="407" spans="1:6" x14ac:dyDescent="0.45">
      <c r="A407" t="s">
        <v>58</v>
      </c>
      <c r="B407">
        <v>2005</v>
      </c>
      <c r="C407">
        <v>20277.255285200699</v>
      </c>
      <c r="D407">
        <v>2.1132471147329701</v>
      </c>
      <c r="E407">
        <v>73.626999999999995</v>
      </c>
      <c r="F407">
        <v>17.209999079999999</v>
      </c>
    </row>
    <row r="408" spans="1:6" x14ac:dyDescent="0.45">
      <c r="A408" t="s">
        <v>58</v>
      </c>
      <c r="B408">
        <v>2006</v>
      </c>
      <c r="C408">
        <v>20965.825608704399</v>
      </c>
      <c r="D408">
        <v>4.8050135166490104</v>
      </c>
      <c r="E408">
        <v>73.745999999999995</v>
      </c>
      <c r="F408">
        <v>19.520000459999999</v>
      </c>
    </row>
    <row r="409" spans="1:6" x14ac:dyDescent="0.45">
      <c r="A409" t="s">
        <v>58</v>
      </c>
      <c r="B409">
        <v>2007</v>
      </c>
      <c r="C409">
        <v>21102.2688338349</v>
      </c>
      <c r="D409">
        <v>2.0778639395329002</v>
      </c>
      <c r="E409">
        <v>73.796000000000006</v>
      </c>
      <c r="F409">
        <v>20.81</v>
      </c>
    </row>
    <row r="410" spans="1:6" x14ac:dyDescent="0.45">
      <c r="A410" t="s">
        <v>58</v>
      </c>
      <c r="B410">
        <v>2008</v>
      </c>
      <c r="C410">
        <v>20992.5602662364</v>
      </c>
      <c r="D410">
        <v>0.94333187291293497</v>
      </c>
      <c r="E410">
        <v>73.694999999999993</v>
      </c>
      <c r="F410">
        <v>21.71</v>
      </c>
    </row>
    <row r="411" spans="1:6" x14ac:dyDescent="0.45">
      <c r="A411" t="s">
        <v>58</v>
      </c>
      <c r="B411">
        <v>2009</v>
      </c>
      <c r="C411">
        <v>19385.543725187701</v>
      </c>
      <c r="D411">
        <v>-6.2952505669728698</v>
      </c>
      <c r="E411">
        <v>73.628</v>
      </c>
      <c r="F411">
        <v>26.34</v>
      </c>
    </row>
    <row r="412" spans="1:6" x14ac:dyDescent="0.45">
      <c r="A412" t="s">
        <v>58</v>
      </c>
      <c r="B412">
        <v>2010</v>
      </c>
      <c r="C412">
        <v>20058.385488230098</v>
      </c>
      <c r="D412">
        <v>4.9713345832194999</v>
      </c>
      <c r="E412">
        <v>73.718000000000004</v>
      </c>
      <c r="F412">
        <v>31.05</v>
      </c>
    </row>
    <row r="413" spans="1:6" x14ac:dyDescent="0.45">
      <c r="A413" t="s">
        <v>58</v>
      </c>
      <c r="B413">
        <v>2011</v>
      </c>
      <c r="C413">
        <v>20457.600167778299</v>
      </c>
      <c r="D413">
        <v>3.4440450529708899</v>
      </c>
      <c r="E413">
        <v>73.921000000000006</v>
      </c>
      <c r="F413">
        <v>37.1762954125184</v>
      </c>
    </row>
    <row r="414" spans="1:6" x14ac:dyDescent="0.45">
      <c r="A414" t="s">
        <v>58</v>
      </c>
      <c r="B414">
        <v>2012</v>
      </c>
      <c r="C414">
        <v>20898.935720908001</v>
      </c>
      <c r="D414">
        <v>3.5532107601060798</v>
      </c>
      <c r="E414">
        <v>74.128</v>
      </c>
      <c r="F414">
        <v>39.75</v>
      </c>
    </row>
    <row r="415" spans="1:6" x14ac:dyDescent="0.45">
      <c r="A415" t="s">
        <v>58</v>
      </c>
      <c r="B415">
        <v>2013</v>
      </c>
      <c r="C415">
        <v>20805.348040656401</v>
      </c>
      <c r="D415">
        <v>0.85210155016470401</v>
      </c>
      <c r="E415">
        <v>74.289000000000001</v>
      </c>
      <c r="F415">
        <v>43.46</v>
      </c>
    </row>
    <row r="416" spans="1:6" x14ac:dyDescent="0.45">
      <c r="A416" t="s">
        <v>58</v>
      </c>
      <c r="B416">
        <v>2014</v>
      </c>
      <c r="C416">
        <v>21069.766165388599</v>
      </c>
      <c r="D416">
        <v>2.5037635078359299</v>
      </c>
      <c r="E416">
        <v>74.403999999999996</v>
      </c>
      <c r="F416">
        <v>44.3856962723411</v>
      </c>
    </row>
    <row r="417" spans="1:6" x14ac:dyDescent="0.45">
      <c r="A417" t="s">
        <v>58</v>
      </c>
      <c r="B417">
        <v>2015</v>
      </c>
      <c r="C417">
        <v>21408.9283216195</v>
      </c>
      <c r="D417">
        <v>2.7023234302402601</v>
      </c>
      <c r="E417">
        <v>74.430999999999997</v>
      </c>
      <c r="F417">
        <v>57.431042992363302</v>
      </c>
    </row>
    <row r="418" spans="1:6" x14ac:dyDescent="0.45">
      <c r="A418" t="s">
        <v>58</v>
      </c>
      <c r="B418">
        <v>2016</v>
      </c>
      <c r="C418">
        <v>21578.263354126</v>
      </c>
      <c r="D418">
        <v>1.7724932254128001</v>
      </c>
      <c r="E418">
        <v>74.376000000000005</v>
      </c>
      <c r="F418">
        <v>59.540445996725502</v>
      </c>
    </row>
    <row r="419" spans="1:6" x14ac:dyDescent="0.45">
      <c r="A419" t="s">
        <v>58</v>
      </c>
      <c r="B419">
        <v>2017</v>
      </c>
      <c r="C419">
        <v>21777.522512727501</v>
      </c>
      <c r="D419">
        <v>1.87172854648381</v>
      </c>
      <c r="E419">
        <v>74.260999999999996</v>
      </c>
      <c r="F419">
        <v>53.0317886110982</v>
      </c>
    </row>
    <row r="420" spans="1:6" x14ac:dyDescent="0.45">
      <c r="A420" t="s">
        <v>58</v>
      </c>
      <c r="B420">
        <v>2018</v>
      </c>
      <c r="C420">
        <v>21997.773021949401</v>
      </c>
      <c r="D420">
        <v>1.9720821110106901</v>
      </c>
      <c r="E420">
        <v>74.301000000000002</v>
      </c>
      <c r="F420">
        <v>56.6595667981289</v>
      </c>
    </row>
    <row r="421" spans="1:6" x14ac:dyDescent="0.45">
      <c r="A421" t="s">
        <v>58</v>
      </c>
      <c r="B421">
        <v>2019</v>
      </c>
      <c r="C421">
        <v>21704.185952748001</v>
      </c>
      <c r="D421">
        <v>-0.39269051329053201</v>
      </c>
      <c r="E421">
        <v>74.53</v>
      </c>
      <c r="F421">
        <v>69.6321092705209</v>
      </c>
    </row>
    <row r="422" spans="1:6" x14ac:dyDescent="0.45">
      <c r="A422" t="s">
        <v>58</v>
      </c>
      <c r="B422">
        <v>2020</v>
      </c>
      <c r="C422">
        <v>19728.481782745501</v>
      </c>
      <c r="D422">
        <v>-8.3540345937906206</v>
      </c>
      <c r="E422">
        <v>70.448999999999998</v>
      </c>
      <c r="F422">
        <v>71.49017499</v>
      </c>
    </row>
    <row r="423" spans="1:6" x14ac:dyDescent="0.45">
      <c r="A423" t="s">
        <v>58</v>
      </c>
      <c r="B423">
        <v>2021</v>
      </c>
      <c r="C423">
        <v>20782.587744090499</v>
      </c>
      <c r="D423">
        <v>6.0484834717357199</v>
      </c>
      <c r="E423">
        <v>69.75</v>
      </c>
      <c r="F423">
        <v>75.626504760000003</v>
      </c>
    </row>
    <row r="424" spans="1:6" x14ac:dyDescent="0.45">
      <c r="A424" t="s">
        <v>58</v>
      </c>
      <c r="B424">
        <v>2022</v>
      </c>
      <c r="C424">
        <v>21391.857369884499</v>
      </c>
      <c r="D424">
        <v>3.7097570830909801</v>
      </c>
      <c r="E424">
        <v>73.972999999999999</v>
      </c>
      <c r="F424">
        <v>78.632178940000003</v>
      </c>
    </row>
    <row r="425" spans="1:6" x14ac:dyDescent="0.45">
      <c r="A425" t="s">
        <v>58</v>
      </c>
      <c r="B425">
        <v>2023</v>
      </c>
      <c r="C425">
        <v>21864.923610414498</v>
      </c>
      <c r="D425">
        <v>3.1067964131456001</v>
      </c>
      <c r="E425">
        <v>75.069000000000003</v>
      </c>
      <c r="F425">
        <v>81.18318755</v>
      </c>
    </row>
    <row r="426" spans="1:6" x14ac:dyDescent="0.45">
      <c r="A426" t="s">
        <v>58</v>
      </c>
      <c r="B426">
        <v>2024</v>
      </c>
      <c r="C426">
        <v>21970.352041292601</v>
      </c>
      <c r="D426">
        <v>1.35057631384696</v>
      </c>
      <c r="E426">
        <v>75.263999999999996</v>
      </c>
      <c r="F426">
        <v>83.122337990000005</v>
      </c>
    </row>
    <row r="427" spans="1:6" x14ac:dyDescent="0.45">
      <c r="A427" t="s">
        <v>62</v>
      </c>
      <c r="B427">
        <v>2000</v>
      </c>
      <c r="C427">
        <v>4889.0032192122899</v>
      </c>
      <c r="D427">
        <v>5.01593475936546</v>
      </c>
      <c r="E427">
        <v>47.143000000000001</v>
      </c>
      <c r="F427">
        <v>6.4080807949410096E-2</v>
      </c>
    </row>
    <row r="428" spans="1:6" x14ac:dyDescent="0.45">
      <c r="A428" t="s">
        <v>62</v>
      </c>
      <c r="B428">
        <v>2001</v>
      </c>
      <c r="C428">
        <v>5039.5486975411204</v>
      </c>
      <c r="D428">
        <v>5.9176846492442499</v>
      </c>
      <c r="E428">
        <v>47.548999999999999</v>
      </c>
      <c r="F428">
        <v>8.9901370457273005E-2</v>
      </c>
    </row>
    <row r="429" spans="1:6" x14ac:dyDescent="0.45">
      <c r="A429" t="s">
        <v>62</v>
      </c>
      <c r="B429">
        <v>2002</v>
      </c>
      <c r="C429">
        <v>5654.8970604421602</v>
      </c>
      <c r="D429">
        <v>15.3291557409618</v>
      </c>
      <c r="E429">
        <v>48.02</v>
      </c>
      <c r="F429">
        <v>0.32046197554232703</v>
      </c>
    </row>
    <row r="430" spans="1:6" x14ac:dyDescent="0.45">
      <c r="A430" t="s">
        <v>62</v>
      </c>
      <c r="B430">
        <v>2003</v>
      </c>
      <c r="C430">
        <v>5905.3148278110102</v>
      </c>
      <c r="D430">
        <v>7.3471949679329898</v>
      </c>
      <c r="E430">
        <v>48.618000000000002</v>
      </c>
      <c r="F430">
        <v>0.55857624486052104</v>
      </c>
    </row>
    <row r="431" spans="1:6" x14ac:dyDescent="0.45">
      <c r="A431" t="s">
        <v>62</v>
      </c>
      <c r="B431">
        <v>2004</v>
      </c>
      <c r="C431">
        <v>6275.2989450643399</v>
      </c>
      <c r="D431">
        <v>9.2505582292316895</v>
      </c>
      <c r="E431">
        <v>49.148000000000003</v>
      </c>
      <c r="F431">
        <v>1.2861376413452701</v>
      </c>
    </row>
    <row r="432" spans="1:6" x14ac:dyDescent="0.45">
      <c r="A432" t="s">
        <v>62</v>
      </c>
      <c r="B432">
        <v>2005</v>
      </c>
      <c r="C432">
        <v>6496.9322817597704</v>
      </c>
      <c r="D432">
        <v>6.4385165253592502</v>
      </c>
      <c r="E432">
        <v>49.537999999999997</v>
      </c>
      <c r="F432">
        <v>3.5491557179649198</v>
      </c>
    </row>
    <row r="433" spans="1:6" x14ac:dyDescent="0.45">
      <c r="A433" t="s">
        <v>62</v>
      </c>
      <c r="B433">
        <v>2006</v>
      </c>
      <c r="C433">
        <v>6702.9453333387401</v>
      </c>
      <c r="D433">
        <v>6.0594280320249103</v>
      </c>
      <c r="E433">
        <v>49.875999999999998</v>
      </c>
      <c r="F433">
        <v>5.5450360830053604</v>
      </c>
    </row>
    <row r="434" spans="1:6" x14ac:dyDescent="0.45">
      <c r="A434" t="s">
        <v>62</v>
      </c>
      <c r="B434">
        <v>2007</v>
      </c>
      <c r="C434">
        <v>6949.4265071156697</v>
      </c>
      <c r="D434">
        <v>6.5911303606686698</v>
      </c>
      <c r="E434">
        <v>50.381</v>
      </c>
      <c r="F434">
        <v>6.7699999809999998</v>
      </c>
    </row>
    <row r="435" spans="1:6" x14ac:dyDescent="0.45">
      <c r="A435" t="s">
        <v>62</v>
      </c>
      <c r="B435">
        <v>2008</v>
      </c>
      <c r="C435">
        <v>7215.7694619576196</v>
      </c>
      <c r="D435">
        <v>6.7644727778426299</v>
      </c>
      <c r="E435">
        <v>50.747999999999998</v>
      </c>
      <c r="F435">
        <v>8</v>
      </c>
    </row>
    <row r="436" spans="1:6" x14ac:dyDescent="0.45">
      <c r="A436" t="s">
        <v>62</v>
      </c>
      <c r="B436">
        <v>2009</v>
      </c>
      <c r="C436">
        <v>7581.4057208909198</v>
      </c>
      <c r="D436">
        <v>8.0369251010036606</v>
      </c>
      <c r="E436">
        <v>51.08</v>
      </c>
      <c r="F436">
        <v>9.3000001910000005</v>
      </c>
    </row>
    <row r="437" spans="1:6" x14ac:dyDescent="0.45">
      <c r="A437" t="s">
        <v>62</v>
      </c>
      <c r="B437">
        <v>2010</v>
      </c>
      <c r="C437">
        <v>7962.6395728103098</v>
      </c>
      <c r="D437">
        <v>8.0056559162316603</v>
      </c>
      <c r="E437">
        <v>51.314999999999998</v>
      </c>
      <c r="F437">
        <v>11.5</v>
      </c>
    </row>
    <row r="438" spans="1:6" x14ac:dyDescent="0.45">
      <c r="A438" t="s">
        <v>62</v>
      </c>
      <c r="B438">
        <v>2011</v>
      </c>
      <c r="C438">
        <v>8153.53178650271</v>
      </c>
      <c r="D438">
        <v>5.3079242029391498</v>
      </c>
      <c r="E438">
        <v>51.49</v>
      </c>
      <c r="F438">
        <v>13.80000019</v>
      </c>
    </row>
    <row r="439" spans="1:6" x14ac:dyDescent="0.45">
      <c r="A439" t="s">
        <v>62</v>
      </c>
      <c r="B439">
        <v>2012</v>
      </c>
      <c r="C439">
        <v>8265.9055118105098</v>
      </c>
      <c r="D439">
        <v>4.2300611749249297</v>
      </c>
      <c r="E439">
        <v>51.688000000000002</v>
      </c>
      <c r="F439">
        <v>16.100000380000001</v>
      </c>
    </row>
    <row r="440" spans="1:6" x14ac:dyDescent="0.45">
      <c r="A440" t="s">
        <v>62</v>
      </c>
      <c r="B440">
        <v>2013</v>
      </c>
      <c r="C440">
        <v>8581.20782264031</v>
      </c>
      <c r="D440">
        <v>6.6713353930823196</v>
      </c>
      <c r="E440">
        <v>51.826999999999998</v>
      </c>
      <c r="F440">
        <v>19.100000380000001</v>
      </c>
    </row>
    <row r="441" spans="1:6" x14ac:dyDescent="0.45">
      <c r="A441" t="s">
        <v>62</v>
      </c>
      <c r="B441">
        <v>2014</v>
      </c>
      <c r="C441">
        <v>8884.7742862867199</v>
      </c>
      <c r="D441">
        <v>6.3097186552185596</v>
      </c>
      <c r="E441">
        <v>51.94</v>
      </c>
      <c r="F441">
        <v>21</v>
      </c>
    </row>
    <row r="442" spans="1:6" x14ac:dyDescent="0.45">
      <c r="A442" t="s">
        <v>62</v>
      </c>
      <c r="B442">
        <v>2015</v>
      </c>
      <c r="C442">
        <v>8892.0579867363103</v>
      </c>
      <c r="D442">
        <v>2.65269329541779</v>
      </c>
      <c r="E442">
        <v>51.939</v>
      </c>
      <c r="F442">
        <v>22.514200209999998</v>
      </c>
    </row>
    <row r="443" spans="1:6" x14ac:dyDescent="0.45">
      <c r="A443" t="s">
        <v>62</v>
      </c>
      <c r="B443">
        <v>2016</v>
      </c>
      <c r="C443">
        <v>8534.6928148237494</v>
      </c>
      <c r="D443">
        <v>-1.6168689490346699</v>
      </c>
      <c r="E443">
        <v>52.189</v>
      </c>
      <c r="F443">
        <v>24.137500760000002</v>
      </c>
    </row>
    <row r="444" spans="1:6" x14ac:dyDescent="0.45">
      <c r="A444" t="s">
        <v>62</v>
      </c>
      <c r="B444">
        <v>2017</v>
      </c>
      <c r="C444">
        <v>8396.78452243227</v>
      </c>
      <c r="D444">
        <v>0.80588661909158099</v>
      </c>
      <c r="E444">
        <v>52.396999999999998</v>
      </c>
      <c r="F444">
        <v>25.877899169999999</v>
      </c>
    </row>
    <row r="445" spans="1:6" x14ac:dyDescent="0.45">
      <c r="A445" t="s">
        <v>62</v>
      </c>
      <c r="B445">
        <v>2018</v>
      </c>
      <c r="C445">
        <v>8362.6233086029606</v>
      </c>
      <c r="D445">
        <v>1.92275734199798</v>
      </c>
      <c r="E445">
        <v>52.668999999999997</v>
      </c>
      <c r="F445">
        <v>27.743700029999999</v>
      </c>
    </row>
    <row r="446" spans="1:6" x14ac:dyDescent="0.45">
      <c r="A446" t="s">
        <v>62</v>
      </c>
      <c r="B446">
        <v>2019</v>
      </c>
      <c r="C446">
        <v>8361.7866483599992</v>
      </c>
      <c r="D446">
        <v>2.20842927835211</v>
      </c>
      <c r="E446">
        <v>53.009</v>
      </c>
      <c r="F446">
        <v>29.744100570000001</v>
      </c>
    </row>
    <row r="447" spans="1:6" x14ac:dyDescent="0.45">
      <c r="A447" t="s">
        <v>62</v>
      </c>
      <c r="B447">
        <v>2020</v>
      </c>
      <c r="C447">
        <v>7664.2109957516795</v>
      </c>
      <c r="D447">
        <v>-6.3688984046852699</v>
      </c>
      <c r="E447">
        <v>53.072000000000003</v>
      </c>
      <c r="F447">
        <v>31.888799670000001</v>
      </c>
    </row>
    <row r="448" spans="1:6" x14ac:dyDescent="0.45">
      <c r="A448" t="s">
        <v>62</v>
      </c>
      <c r="B448">
        <v>2021</v>
      </c>
      <c r="C448">
        <v>7588.4788558700202</v>
      </c>
      <c r="D448">
        <v>1.1092525402490001</v>
      </c>
      <c r="E448">
        <v>53.454999999999998</v>
      </c>
      <c r="F448">
        <v>35.509799960000002</v>
      </c>
    </row>
    <row r="449" spans="1:6" x14ac:dyDescent="0.45">
      <c r="A449" t="s">
        <v>62</v>
      </c>
      <c r="B449">
        <v>2022</v>
      </c>
      <c r="C449">
        <v>7752.2620649524697</v>
      </c>
      <c r="D449">
        <v>4.3188294915713596</v>
      </c>
      <c r="E449">
        <v>54.079000000000001</v>
      </c>
      <c r="F449">
        <v>39.147201539999998</v>
      </c>
    </row>
    <row r="450" spans="1:6" x14ac:dyDescent="0.45">
      <c r="A450" t="s">
        <v>62</v>
      </c>
      <c r="B450">
        <v>2023</v>
      </c>
      <c r="C450">
        <v>7843.0039900767497</v>
      </c>
      <c r="D450">
        <v>3.3159036811143801</v>
      </c>
      <c r="E450">
        <v>54.462000000000003</v>
      </c>
      <c r="F450">
        <v>40.063999180000003</v>
      </c>
    </row>
    <row r="451" spans="1:6" x14ac:dyDescent="0.45">
      <c r="A451" t="s">
        <v>62</v>
      </c>
      <c r="B451">
        <v>2024</v>
      </c>
      <c r="C451">
        <v>7994.0375447082397</v>
      </c>
      <c r="D451">
        <v>4.0710665014770298</v>
      </c>
      <c r="E451">
        <v>54.634999999999998</v>
      </c>
      <c r="F451">
        <v>41.21139908</v>
      </c>
    </row>
    <row r="452" spans="1:6" x14ac:dyDescent="0.45">
      <c r="A452" t="s">
        <v>60</v>
      </c>
      <c r="B452">
        <v>2000</v>
      </c>
      <c r="C452">
        <v>56016.8327946434</v>
      </c>
      <c r="D452">
        <v>4.2197003455889197</v>
      </c>
      <c r="E452">
        <v>77.987804878048806</v>
      </c>
      <c r="F452">
        <v>43.984351373137997</v>
      </c>
    </row>
    <row r="453" spans="1:6" x14ac:dyDescent="0.45">
      <c r="A453" t="s">
        <v>60</v>
      </c>
      <c r="B453">
        <v>2001</v>
      </c>
      <c r="C453">
        <v>56887.397640644398</v>
      </c>
      <c r="D453">
        <v>2.3235845492584701</v>
      </c>
      <c r="E453">
        <v>78.190243902438993</v>
      </c>
      <c r="F453">
        <v>49.3730621073123</v>
      </c>
    </row>
    <row r="454" spans="1:6" x14ac:dyDescent="0.45">
      <c r="A454" t="s">
        <v>60</v>
      </c>
      <c r="B454">
        <v>2002</v>
      </c>
      <c r="C454">
        <v>56664.402735443698</v>
      </c>
      <c r="D454">
        <v>0.24582951723049001</v>
      </c>
      <c r="E454">
        <v>78.292682926829301</v>
      </c>
      <c r="F454">
        <v>61.29</v>
      </c>
    </row>
    <row r="455" spans="1:6" x14ac:dyDescent="0.45">
      <c r="A455" t="s">
        <v>60</v>
      </c>
      <c r="B455">
        <v>2003</v>
      </c>
      <c r="C455">
        <v>56452.8695506734</v>
      </c>
      <c r="D455">
        <v>9.7854939521241094E-2</v>
      </c>
      <c r="E455">
        <v>78.492682926829303</v>
      </c>
      <c r="F455">
        <v>64.349999999999994</v>
      </c>
    </row>
    <row r="456" spans="1:6" x14ac:dyDescent="0.45">
      <c r="A456" t="s">
        <v>60</v>
      </c>
      <c r="B456">
        <v>2004</v>
      </c>
      <c r="C456">
        <v>57391.351634205901</v>
      </c>
      <c r="D456">
        <v>2.0162833156148698</v>
      </c>
      <c r="E456">
        <v>79.095121951219497</v>
      </c>
      <c r="F456">
        <v>68.52</v>
      </c>
    </row>
    <row r="457" spans="1:6" x14ac:dyDescent="0.45">
      <c r="A457" t="s">
        <v>60</v>
      </c>
      <c r="B457">
        <v>2005</v>
      </c>
      <c r="C457">
        <v>58422.030406967402</v>
      </c>
      <c r="D457">
        <v>2.03401576512488</v>
      </c>
      <c r="E457">
        <v>79.346341463414603</v>
      </c>
      <c r="F457">
        <v>81</v>
      </c>
    </row>
    <row r="458" spans="1:6" x14ac:dyDescent="0.45">
      <c r="A458" t="s">
        <v>60</v>
      </c>
      <c r="B458">
        <v>2006</v>
      </c>
      <c r="C458">
        <v>60391.515503332397</v>
      </c>
      <c r="D458">
        <v>3.53729585853395</v>
      </c>
      <c r="E458">
        <v>79.697560975609804</v>
      </c>
      <c r="F458">
        <v>83.7</v>
      </c>
    </row>
    <row r="459" spans="1:6" x14ac:dyDescent="0.45">
      <c r="A459" t="s">
        <v>60</v>
      </c>
      <c r="B459">
        <v>2007</v>
      </c>
      <c r="C459">
        <v>62601.661283242502</v>
      </c>
      <c r="D459">
        <v>3.8854234832480299</v>
      </c>
      <c r="E459">
        <v>80.097560975609795</v>
      </c>
      <c r="F459">
        <v>85.82</v>
      </c>
    </row>
    <row r="460" spans="1:6" x14ac:dyDescent="0.45">
      <c r="A460" t="s">
        <v>60</v>
      </c>
      <c r="B460">
        <v>2008</v>
      </c>
      <c r="C460">
        <v>63678.400549142803</v>
      </c>
      <c r="D460">
        <v>2.1167451424019199</v>
      </c>
      <c r="E460">
        <v>80.251219512195107</v>
      </c>
      <c r="F460">
        <v>87.42</v>
      </c>
    </row>
    <row r="461" spans="1:6" x14ac:dyDescent="0.45">
      <c r="A461" t="s">
        <v>60</v>
      </c>
      <c r="B461">
        <v>2009</v>
      </c>
      <c r="C461">
        <v>61029.732980178298</v>
      </c>
      <c r="D461">
        <v>-3.6652814700282601</v>
      </c>
      <c r="E461">
        <v>80.548780487804905</v>
      </c>
      <c r="F461">
        <v>89.63</v>
      </c>
    </row>
    <row r="462" spans="1:6" x14ac:dyDescent="0.45">
      <c r="A462" t="s">
        <v>60</v>
      </c>
      <c r="B462">
        <v>2010</v>
      </c>
      <c r="C462">
        <v>61518.576895423103</v>
      </c>
      <c r="D462">
        <v>1.3193528789711599</v>
      </c>
      <c r="E462">
        <v>80.702439024390202</v>
      </c>
      <c r="F462">
        <v>90.72</v>
      </c>
    </row>
    <row r="463" spans="1:6" x14ac:dyDescent="0.45">
      <c r="A463" t="s">
        <v>60</v>
      </c>
      <c r="B463">
        <v>2011</v>
      </c>
      <c r="C463">
        <v>62318.139115438898</v>
      </c>
      <c r="D463">
        <v>1.77330320575034</v>
      </c>
      <c r="E463">
        <v>81.2048780487805</v>
      </c>
      <c r="F463">
        <v>91.419995762228396</v>
      </c>
    </row>
    <row r="464" spans="1:6" x14ac:dyDescent="0.45">
      <c r="A464" t="s">
        <v>60</v>
      </c>
      <c r="B464">
        <v>2012</v>
      </c>
      <c r="C464">
        <v>61480.841641632403</v>
      </c>
      <c r="D464">
        <v>-0.977826121310997</v>
      </c>
      <c r="E464">
        <v>81.104878048780506</v>
      </c>
      <c r="F464">
        <v>92.859992359524995</v>
      </c>
    </row>
    <row r="465" spans="1:6" x14ac:dyDescent="0.45">
      <c r="A465" t="s">
        <v>60</v>
      </c>
      <c r="B465">
        <v>2013</v>
      </c>
      <c r="C465">
        <v>61281.312568674097</v>
      </c>
      <c r="D465">
        <v>-3.02410184270769E-2</v>
      </c>
      <c r="E465">
        <v>81.304878048780495</v>
      </c>
      <c r="F465">
        <v>93.956400000000002</v>
      </c>
    </row>
    <row r="466" spans="1:6" x14ac:dyDescent="0.45">
      <c r="A466" t="s">
        <v>60</v>
      </c>
      <c r="B466">
        <v>2014</v>
      </c>
      <c r="C466">
        <v>62045.849197561001</v>
      </c>
      <c r="D466">
        <v>1.6125588511239599</v>
      </c>
      <c r="E466">
        <v>81.707317073170699</v>
      </c>
      <c r="F466">
        <v>91.6666666666667</v>
      </c>
    </row>
    <row r="467" spans="1:6" x14ac:dyDescent="0.45">
      <c r="A467" t="s">
        <v>60</v>
      </c>
      <c r="B467">
        <v>2015</v>
      </c>
      <c r="C467">
        <v>63081.408349596597</v>
      </c>
      <c r="D467">
        <v>2.1206400719354401</v>
      </c>
      <c r="E467">
        <v>81.509756097560995</v>
      </c>
      <c r="F467">
        <v>91.724137931034505</v>
      </c>
    </row>
    <row r="468" spans="1:6" x14ac:dyDescent="0.45">
      <c r="A468" t="s">
        <v>60</v>
      </c>
      <c r="B468">
        <v>2016</v>
      </c>
      <c r="C468">
        <v>64267.747655362298</v>
      </c>
      <c r="D468">
        <v>2.4242806544942699</v>
      </c>
      <c r="E468">
        <v>81.560975609756099</v>
      </c>
      <c r="F468">
        <v>90.410958904109606</v>
      </c>
    </row>
    <row r="469" spans="1:6" x14ac:dyDescent="0.45">
      <c r="A469" t="s">
        <v>60</v>
      </c>
      <c r="B469">
        <v>2017</v>
      </c>
      <c r="C469">
        <v>65665.991022957794</v>
      </c>
      <c r="D469">
        <v>2.7815083467998698</v>
      </c>
      <c r="E469">
        <v>81.760975609756102</v>
      </c>
      <c r="F469">
        <v>93.197278911564595</v>
      </c>
    </row>
    <row r="470" spans="1:6" x14ac:dyDescent="0.45">
      <c r="A470" t="s">
        <v>60</v>
      </c>
      <c r="B470">
        <v>2018</v>
      </c>
      <c r="C470">
        <v>66758.245428331706</v>
      </c>
      <c r="D470">
        <v>2.2587315816495601</v>
      </c>
      <c r="E470">
        <v>81.812195121951206</v>
      </c>
      <c r="F470">
        <v>91.891891891891902</v>
      </c>
    </row>
    <row r="471" spans="1:6" x14ac:dyDescent="0.45">
      <c r="A471" t="s">
        <v>60</v>
      </c>
      <c r="B471">
        <v>2019</v>
      </c>
      <c r="C471">
        <v>67847.881846109507</v>
      </c>
      <c r="D471">
        <v>2.3001616053659002</v>
      </c>
      <c r="E471">
        <v>82.112195121951203</v>
      </c>
      <c r="F471">
        <v>93.288590604026894</v>
      </c>
    </row>
    <row r="472" spans="1:6" x14ac:dyDescent="0.45">
      <c r="A472" t="s">
        <v>60</v>
      </c>
      <c r="B472">
        <v>2020</v>
      </c>
      <c r="C472">
        <v>64862.189035347401</v>
      </c>
      <c r="D472">
        <v>-3.8679971419160801</v>
      </c>
      <c r="E472">
        <v>81.358536585365897</v>
      </c>
      <c r="F472">
        <v>91.333333330000002</v>
      </c>
    </row>
    <row r="473" spans="1:6" x14ac:dyDescent="0.45">
      <c r="A473" t="s">
        <v>60</v>
      </c>
      <c r="B473">
        <v>2021</v>
      </c>
      <c r="C473">
        <v>68573.564878644698</v>
      </c>
      <c r="D473">
        <v>6.2768359374521596</v>
      </c>
      <c r="E473">
        <v>81.309756097561007</v>
      </c>
      <c r="F473">
        <v>92.052980129999995</v>
      </c>
    </row>
    <row r="474" spans="1:6" x14ac:dyDescent="0.45">
      <c r="A474" t="s">
        <v>60</v>
      </c>
      <c r="B474">
        <v>2022</v>
      </c>
      <c r="C474">
        <v>71324.036022942499</v>
      </c>
      <c r="D474">
        <v>5.00723453395074</v>
      </c>
      <c r="E474">
        <v>81.614634146341501</v>
      </c>
      <c r="F474">
        <v>92.519685039999999</v>
      </c>
    </row>
    <row r="475" spans="1:6" x14ac:dyDescent="0.45">
      <c r="A475" t="s">
        <v>60</v>
      </c>
      <c r="B475">
        <v>2023</v>
      </c>
      <c r="C475">
        <v>70198.954602236103</v>
      </c>
      <c r="D475">
        <v>-0.59806101758027796</v>
      </c>
      <c r="E475">
        <v>81.863414634146395</v>
      </c>
      <c r="F475">
        <v>97.006802719999996</v>
      </c>
    </row>
    <row r="476" spans="1:6" x14ac:dyDescent="0.45">
      <c r="A476" t="s">
        <v>60</v>
      </c>
      <c r="B476">
        <v>2024</v>
      </c>
      <c r="C476">
        <v>70493.905121926698</v>
      </c>
      <c r="D476">
        <v>1.0738313731985401</v>
      </c>
      <c r="E476">
        <v>81.965853658536602</v>
      </c>
      <c r="F476">
        <v>97.006797789999993</v>
      </c>
    </row>
    <row r="477" spans="1:6" x14ac:dyDescent="0.45">
      <c r="A477" t="s">
        <v>64</v>
      </c>
      <c r="B477">
        <v>2000</v>
      </c>
      <c r="C477">
        <v>18566.354628877201</v>
      </c>
      <c r="D477">
        <v>4.6563325298823601</v>
      </c>
      <c r="E477">
        <v>73.748780487804893</v>
      </c>
      <c r="F477">
        <v>7.2854287080600999</v>
      </c>
    </row>
    <row r="478" spans="1:6" x14ac:dyDescent="0.45">
      <c r="A478" t="s">
        <v>64</v>
      </c>
      <c r="B478">
        <v>2001</v>
      </c>
      <c r="C478">
        <v>18800.601864840199</v>
      </c>
      <c r="D478">
        <v>1.23374464400356</v>
      </c>
      <c r="E478">
        <v>74.2</v>
      </c>
      <c r="F478">
        <v>9.9006697073533996</v>
      </c>
    </row>
    <row r="479" spans="1:6" x14ac:dyDescent="0.45">
      <c r="A479" t="s">
        <v>64</v>
      </c>
      <c r="B479">
        <v>2002</v>
      </c>
      <c r="C479">
        <v>19166.913705814299</v>
      </c>
      <c r="D479">
        <v>1.9011943796858599</v>
      </c>
      <c r="E479">
        <v>74.497560975609801</v>
      </c>
      <c r="F479">
        <v>21.15</v>
      </c>
    </row>
    <row r="480" spans="1:6" x14ac:dyDescent="0.45">
      <c r="A480" t="s">
        <v>64</v>
      </c>
      <c r="B480">
        <v>2003</v>
      </c>
      <c r="C480">
        <v>19855.631798918101</v>
      </c>
      <c r="D480">
        <v>3.5233711723483299</v>
      </c>
      <c r="E480">
        <v>74.597560975609795</v>
      </c>
      <c r="F480">
        <v>24.87</v>
      </c>
    </row>
    <row r="481" spans="1:6" x14ac:dyDescent="0.45">
      <c r="A481" t="s">
        <v>64</v>
      </c>
      <c r="B481">
        <v>2004</v>
      </c>
      <c r="C481">
        <v>20878.6545002534</v>
      </c>
      <c r="D481">
        <v>5.0907954640954403</v>
      </c>
      <c r="E481">
        <v>74.846341463414603</v>
      </c>
      <c r="F481">
        <v>32.53</v>
      </c>
    </row>
    <row r="482" spans="1:6" x14ac:dyDescent="0.45">
      <c r="A482" t="s">
        <v>64</v>
      </c>
      <c r="B482">
        <v>2005</v>
      </c>
      <c r="C482">
        <v>21568.947659435598</v>
      </c>
      <c r="D482">
        <v>3.2608227467921602</v>
      </c>
      <c r="E482">
        <v>74.995121951219502</v>
      </c>
      <c r="F482">
        <v>38.81</v>
      </c>
    </row>
    <row r="483" spans="1:6" x14ac:dyDescent="0.45">
      <c r="A483" t="s">
        <v>64</v>
      </c>
      <c r="B483">
        <v>2006</v>
      </c>
      <c r="C483">
        <v>22921.197588769599</v>
      </c>
      <c r="D483">
        <v>6.2021071093437303</v>
      </c>
      <c r="E483">
        <v>75.143902439024401</v>
      </c>
      <c r="F483">
        <v>44.58</v>
      </c>
    </row>
    <row r="484" spans="1:6" x14ac:dyDescent="0.45">
      <c r="A484" t="s">
        <v>64</v>
      </c>
      <c r="B484">
        <v>2007</v>
      </c>
      <c r="C484">
        <v>24484.065666375602</v>
      </c>
      <c r="D484">
        <v>6.7604478527626002</v>
      </c>
      <c r="E484">
        <v>75.243902439024396</v>
      </c>
      <c r="F484">
        <v>48.6</v>
      </c>
    </row>
    <row r="485" spans="1:6" x14ac:dyDescent="0.45">
      <c r="A485" t="s">
        <v>64</v>
      </c>
      <c r="B485">
        <v>2008</v>
      </c>
      <c r="C485">
        <v>25553.905840653399</v>
      </c>
      <c r="D485">
        <v>4.38377069274605</v>
      </c>
      <c r="E485">
        <v>75.543902439024393</v>
      </c>
      <c r="F485">
        <v>53.13</v>
      </c>
    </row>
    <row r="486" spans="1:6" x14ac:dyDescent="0.45">
      <c r="A486" t="s">
        <v>64</v>
      </c>
      <c r="B486">
        <v>2009</v>
      </c>
      <c r="C486">
        <v>26204.410367110999</v>
      </c>
      <c r="D486">
        <v>2.6151285929168302</v>
      </c>
      <c r="E486">
        <v>75.695121951219505</v>
      </c>
      <c r="F486">
        <v>58.97</v>
      </c>
    </row>
    <row r="487" spans="1:6" x14ac:dyDescent="0.45">
      <c r="A487" t="s">
        <v>64</v>
      </c>
      <c r="B487">
        <v>2010</v>
      </c>
      <c r="C487">
        <v>27112.133379738101</v>
      </c>
      <c r="D487">
        <v>3.1689274825803602</v>
      </c>
      <c r="E487">
        <v>76.246341463414595</v>
      </c>
      <c r="F487">
        <v>62.32</v>
      </c>
    </row>
    <row r="488" spans="1:6" x14ac:dyDescent="0.45">
      <c r="A488" t="s">
        <v>64</v>
      </c>
      <c r="B488">
        <v>2011</v>
      </c>
      <c r="C488">
        <v>28521.6612623568</v>
      </c>
      <c r="D488">
        <v>5.2554625661279601</v>
      </c>
      <c r="E488">
        <v>76.695121951219505</v>
      </c>
      <c r="F488">
        <v>61.949998968979997</v>
      </c>
    </row>
    <row r="489" spans="1:6" x14ac:dyDescent="0.45">
      <c r="A489" t="s">
        <v>64</v>
      </c>
      <c r="B489">
        <v>2012</v>
      </c>
      <c r="C489">
        <v>28952.915730530101</v>
      </c>
      <c r="D489">
        <v>1.5117816764457499</v>
      </c>
      <c r="E489">
        <v>76.746341463414595</v>
      </c>
      <c r="F489">
        <v>62.309997271469101</v>
      </c>
    </row>
    <row r="490" spans="1:6" x14ac:dyDescent="0.45">
      <c r="A490" t="s">
        <v>64</v>
      </c>
      <c r="B490">
        <v>2013</v>
      </c>
      <c r="C490">
        <v>29168.624211074999</v>
      </c>
      <c r="D490">
        <v>0.68424060705180501</v>
      </c>
      <c r="E490">
        <v>77</v>
      </c>
      <c r="F490">
        <v>62.849200000000003</v>
      </c>
    </row>
    <row r="491" spans="1:6" x14ac:dyDescent="0.45">
      <c r="A491" t="s">
        <v>64</v>
      </c>
      <c r="B491">
        <v>2014</v>
      </c>
      <c r="C491">
        <v>30334.878656961799</v>
      </c>
      <c r="D491">
        <v>3.9205086239003202</v>
      </c>
      <c r="E491">
        <v>77.602439024390307</v>
      </c>
      <c r="F491">
        <v>66.5987360557248</v>
      </c>
    </row>
    <row r="492" spans="1:6" x14ac:dyDescent="0.45">
      <c r="A492" t="s">
        <v>64</v>
      </c>
      <c r="B492">
        <v>2015</v>
      </c>
      <c r="C492">
        <v>31700.368236415401</v>
      </c>
      <c r="D492">
        <v>4.4317670026447802</v>
      </c>
      <c r="E492">
        <v>77.451219512195095</v>
      </c>
      <c r="F492">
        <v>67.996987155641506</v>
      </c>
    </row>
    <row r="493" spans="1:6" x14ac:dyDescent="0.45">
      <c r="A493" t="s">
        <v>64</v>
      </c>
      <c r="B493">
        <v>2016</v>
      </c>
      <c r="C493">
        <v>32675.305225995398</v>
      </c>
      <c r="D493">
        <v>3.0311776759484701</v>
      </c>
      <c r="E493">
        <v>77.851219512195101</v>
      </c>
      <c r="F493">
        <v>73.300704096266898</v>
      </c>
    </row>
    <row r="494" spans="1:6" x14ac:dyDescent="0.45">
      <c r="A494" t="s">
        <v>64</v>
      </c>
      <c r="B494">
        <v>2017</v>
      </c>
      <c r="C494">
        <v>34354.598761631903</v>
      </c>
      <c r="D494">
        <v>5.1524577332590704</v>
      </c>
      <c r="E494">
        <v>77.753658536585405</v>
      </c>
      <c r="F494">
        <v>75.985365949383194</v>
      </c>
    </row>
    <row r="495" spans="1:6" x14ac:dyDescent="0.45">
      <c r="A495" t="s">
        <v>64</v>
      </c>
      <c r="B495">
        <v>2018</v>
      </c>
      <c r="C495">
        <v>36500.411428258398</v>
      </c>
      <c r="D495">
        <v>6.2458584723942003</v>
      </c>
      <c r="E495">
        <v>77.602439024390307</v>
      </c>
      <c r="F495">
        <v>77.5417345350006</v>
      </c>
    </row>
    <row r="496" spans="1:6" x14ac:dyDescent="0.45">
      <c r="A496" t="s">
        <v>64</v>
      </c>
      <c r="B496">
        <v>2019</v>
      </c>
      <c r="C496">
        <v>38181.623033468903</v>
      </c>
      <c r="D496">
        <v>4.5804581725619897</v>
      </c>
      <c r="E496">
        <v>77.904878048780503</v>
      </c>
      <c r="F496">
        <v>80.435906876867307</v>
      </c>
    </row>
    <row r="497" spans="1:6" x14ac:dyDescent="0.45">
      <c r="A497" t="s">
        <v>64</v>
      </c>
      <c r="B497">
        <v>2020</v>
      </c>
      <c r="C497">
        <v>37852.802131363896</v>
      </c>
      <c r="D497">
        <v>-2.0355688239997698</v>
      </c>
      <c r="E497">
        <v>76.400000000000006</v>
      </c>
      <c r="F497">
        <v>83.184887149999994</v>
      </c>
    </row>
    <row r="498" spans="1:6" x14ac:dyDescent="0.45">
      <c r="A498" t="s">
        <v>64</v>
      </c>
      <c r="B498">
        <v>2021</v>
      </c>
      <c r="C498">
        <v>41059.584782968202</v>
      </c>
      <c r="D498">
        <v>6.92718266052501</v>
      </c>
      <c r="E498">
        <v>75.351219512195101</v>
      </c>
      <c r="F498">
        <v>85.374909059999993</v>
      </c>
    </row>
    <row r="499" spans="1:6" x14ac:dyDescent="0.45">
      <c r="A499" t="s">
        <v>64</v>
      </c>
      <c r="B499">
        <v>2022</v>
      </c>
      <c r="C499">
        <v>43405.021579744098</v>
      </c>
      <c r="D499">
        <v>5.25545697386036</v>
      </c>
      <c r="E499">
        <v>77.156097560975596</v>
      </c>
      <c r="F499">
        <v>86.941134790000007</v>
      </c>
    </row>
    <row r="500" spans="1:6" x14ac:dyDescent="0.45">
      <c r="A500" t="s">
        <v>64</v>
      </c>
      <c r="B500">
        <v>2023</v>
      </c>
      <c r="C500">
        <v>43672.766801494603</v>
      </c>
      <c r="D500">
        <v>0.24961083401787201</v>
      </c>
      <c r="E500">
        <v>78.258536585365903</v>
      </c>
      <c r="F500">
        <v>86.414743999999999</v>
      </c>
    </row>
    <row r="501" spans="1:6" x14ac:dyDescent="0.45">
      <c r="A501" t="s">
        <v>64</v>
      </c>
      <c r="B501">
        <v>2024</v>
      </c>
      <c r="C501">
        <v>45153.043977328103</v>
      </c>
      <c r="D501">
        <v>3.0284163070027299</v>
      </c>
      <c r="E501">
        <v>78.409756097561001</v>
      </c>
      <c r="F501">
        <v>88.584963669999993</v>
      </c>
    </row>
    <row r="502" spans="1:6" x14ac:dyDescent="0.45">
      <c r="A502" t="s">
        <v>66</v>
      </c>
      <c r="B502">
        <v>2000</v>
      </c>
      <c r="C502">
        <v>20104.75</v>
      </c>
      <c r="D502">
        <v>10.0000668136515</v>
      </c>
      <c r="E502">
        <v>65.483658536585395</v>
      </c>
      <c r="F502">
        <v>1.9772301089764699</v>
      </c>
    </row>
    <row r="503" spans="1:6" x14ac:dyDescent="0.45">
      <c r="A503" t="s">
        <v>66</v>
      </c>
      <c r="B503">
        <v>2001</v>
      </c>
      <c r="C503">
        <v>21219.904296875</v>
      </c>
      <c r="D503">
        <v>5.1000512257256796</v>
      </c>
      <c r="E503">
        <v>65.383414634146305</v>
      </c>
      <c r="F503">
        <v>2.9443677866498499</v>
      </c>
    </row>
    <row r="504" spans="1:6" x14ac:dyDescent="0.45">
      <c r="A504" t="s">
        <v>66</v>
      </c>
      <c r="B504">
        <v>2002</v>
      </c>
      <c r="C504">
        <v>22319.677734375</v>
      </c>
      <c r="D504">
        <v>4.6999919091425797</v>
      </c>
      <c r="E504">
        <v>65.128780487804903</v>
      </c>
      <c r="F504">
        <v>4.1282718179664402</v>
      </c>
    </row>
    <row r="505" spans="1:6" x14ac:dyDescent="0.45">
      <c r="A505" t="s">
        <v>66</v>
      </c>
      <c r="B505">
        <v>2003</v>
      </c>
      <c r="C505">
        <v>24057.927734375</v>
      </c>
      <c r="D505">
        <v>7.2999523452818904</v>
      </c>
      <c r="E505">
        <v>65.027560975609802</v>
      </c>
      <c r="F505">
        <v>8.2988606155390805</v>
      </c>
    </row>
    <row r="506" spans="1:6" x14ac:dyDescent="0.45">
      <c r="A506" t="s">
        <v>66</v>
      </c>
      <c r="B506">
        <v>2004</v>
      </c>
      <c r="C506">
        <v>25894.146484375</v>
      </c>
      <c r="D506">
        <v>7.1999478695485699</v>
      </c>
      <c r="E506">
        <v>65.470975609756096</v>
      </c>
      <c r="F506">
        <v>12.8593889008473</v>
      </c>
    </row>
    <row r="507" spans="1:6" x14ac:dyDescent="0.45">
      <c r="A507" t="s">
        <v>66</v>
      </c>
      <c r="B507">
        <v>2005</v>
      </c>
      <c r="C507">
        <v>27656.658203125</v>
      </c>
      <c r="D507">
        <v>6.3999654479946901</v>
      </c>
      <c r="E507">
        <v>65.529756097561005</v>
      </c>
      <c r="F507">
        <v>15.226699829999999</v>
      </c>
    </row>
    <row r="508" spans="1:6" x14ac:dyDescent="0.45">
      <c r="A508" t="s">
        <v>66</v>
      </c>
      <c r="B508">
        <v>2006</v>
      </c>
      <c r="C508">
        <v>30022.671875</v>
      </c>
      <c r="D508">
        <v>8.2000682545632095</v>
      </c>
      <c r="E508">
        <v>66.727560975609805</v>
      </c>
      <c r="F508">
        <v>18.023300169999999</v>
      </c>
    </row>
    <row r="509" spans="1:6" x14ac:dyDescent="0.45">
      <c r="A509" t="s">
        <v>66</v>
      </c>
      <c r="B509">
        <v>2007</v>
      </c>
      <c r="C509">
        <v>32630.369140625</v>
      </c>
      <c r="D509">
        <v>8.4999777691651097</v>
      </c>
      <c r="E509">
        <v>67.586829268292703</v>
      </c>
      <c r="F509">
        <v>24.66</v>
      </c>
    </row>
    <row r="510" spans="1:6" x14ac:dyDescent="0.45">
      <c r="A510" t="s">
        <v>66</v>
      </c>
      <c r="B510">
        <v>2008</v>
      </c>
      <c r="C510">
        <v>34342.2265625</v>
      </c>
      <c r="D510">
        <v>5.1999692640495701</v>
      </c>
      <c r="E510">
        <v>67.949268292682902</v>
      </c>
      <c r="F510">
        <v>32</v>
      </c>
    </row>
    <row r="511" spans="1:6" x14ac:dyDescent="0.45">
      <c r="A511" t="s">
        <v>66</v>
      </c>
      <c r="B511">
        <v>2009</v>
      </c>
      <c r="C511">
        <v>31654.00390625</v>
      </c>
      <c r="D511">
        <v>-7.7999939127127504</v>
      </c>
      <c r="E511">
        <v>68.684634146341494</v>
      </c>
      <c r="F511">
        <v>42.55</v>
      </c>
    </row>
    <row r="512" spans="1:6" x14ac:dyDescent="0.45">
      <c r="A512" t="s">
        <v>66</v>
      </c>
      <c r="B512">
        <v>2010</v>
      </c>
      <c r="C512">
        <v>33063.5859375</v>
      </c>
      <c r="D512">
        <v>4.4999999992067199</v>
      </c>
      <c r="E512">
        <v>68.841219512195096</v>
      </c>
      <c r="F512">
        <v>49</v>
      </c>
    </row>
    <row r="513" spans="1:6" x14ac:dyDescent="0.45">
      <c r="A513" t="s">
        <v>66</v>
      </c>
      <c r="B513">
        <v>2011</v>
      </c>
      <c r="C513">
        <v>34444.64453125</v>
      </c>
      <c r="D513">
        <v>4.30002918604238</v>
      </c>
      <c r="E513">
        <v>69.683902439024394</v>
      </c>
      <c r="F513">
        <v>58</v>
      </c>
    </row>
    <row r="514" spans="1:6" x14ac:dyDescent="0.45">
      <c r="A514" t="s">
        <v>66</v>
      </c>
      <c r="B514">
        <v>2012</v>
      </c>
      <c r="C514">
        <v>35740.69921875</v>
      </c>
      <c r="D514">
        <v>4.0240861571798003</v>
      </c>
      <c r="E514">
        <v>70.072195121951196</v>
      </c>
      <c r="F514">
        <v>66</v>
      </c>
    </row>
    <row r="515" spans="1:6" x14ac:dyDescent="0.45">
      <c r="A515" t="s">
        <v>66</v>
      </c>
      <c r="B515">
        <v>2013</v>
      </c>
      <c r="C515">
        <v>36260.06640625</v>
      </c>
      <c r="D515">
        <v>1.7554221491629101</v>
      </c>
      <c r="E515">
        <v>70.578780487804906</v>
      </c>
      <c r="F515">
        <v>67.97</v>
      </c>
    </row>
    <row r="516" spans="1:6" x14ac:dyDescent="0.45">
      <c r="A516" t="s">
        <v>66</v>
      </c>
      <c r="B516">
        <v>2014</v>
      </c>
      <c r="C516">
        <v>35853.24609375</v>
      </c>
      <c r="D516">
        <v>0.73626722140365097</v>
      </c>
      <c r="E516">
        <v>70.7436585365854</v>
      </c>
      <c r="F516">
        <v>70.517568257441297</v>
      </c>
    </row>
    <row r="517" spans="1:6" x14ac:dyDescent="0.45">
      <c r="A517" t="s">
        <v>66</v>
      </c>
      <c r="B517">
        <v>2015</v>
      </c>
      <c r="C517">
        <v>35037.15234375</v>
      </c>
      <c r="D517">
        <v>-1.9727192264297999</v>
      </c>
      <c r="E517">
        <v>71.183414634146303</v>
      </c>
      <c r="F517">
        <v>70.099241226394696</v>
      </c>
    </row>
    <row r="518" spans="1:6" x14ac:dyDescent="0.45">
      <c r="A518" t="s">
        <v>66</v>
      </c>
      <c r="B518">
        <v>2016</v>
      </c>
      <c r="C518">
        <v>35005.4453125</v>
      </c>
      <c r="D518">
        <v>0.193671130698817</v>
      </c>
      <c r="E518">
        <v>71.651219512195098</v>
      </c>
      <c r="F518">
        <v>73.091434617896994</v>
      </c>
    </row>
    <row r="519" spans="1:6" x14ac:dyDescent="0.45">
      <c r="A519" t="s">
        <v>66</v>
      </c>
      <c r="B519">
        <v>2017</v>
      </c>
      <c r="C519">
        <v>35570.703125</v>
      </c>
      <c r="D519">
        <v>1.82670527549192</v>
      </c>
      <c r="E519">
        <v>72.451463414634205</v>
      </c>
      <c r="F519">
        <v>76.008138533910497</v>
      </c>
    </row>
    <row r="520" spans="1:6" x14ac:dyDescent="0.45">
      <c r="A520" t="s">
        <v>66</v>
      </c>
      <c r="B520">
        <v>2018</v>
      </c>
      <c r="C520">
        <v>36536.6953125</v>
      </c>
      <c r="D520">
        <v>2.8063408204665601</v>
      </c>
      <c r="E520">
        <v>72.6621951219512</v>
      </c>
      <c r="F520">
        <v>80.864721872695398</v>
      </c>
    </row>
    <row r="521" spans="1:6" x14ac:dyDescent="0.45">
      <c r="A521" t="s">
        <v>66</v>
      </c>
      <c r="B521">
        <v>2019</v>
      </c>
      <c r="C521">
        <v>37319.3203125</v>
      </c>
      <c r="D521">
        <v>2.1980757138198199</v>
      </c>
      <c r="E521">
        <v>73.083902439024399</v>
      </c>
      <c r="F521">
        <v>82.642161867066804</v>
      </c>
    </row>
    <row r="522" spans="1:6" x14ac:dyDescent="0.45">
      <c r="A522" t="s">
        <v>66</v>
      </c>
      <c r="B522">
        <v>2020</v>
      </c>
      <c r="C522">
        <v>36376.3359375</v>
      </c>
      <c r="D522">
        <v>-2.6536544969545299</v>
      </c>
      <c r="E522">
        <v>71.338780487804897</v>
      </c>
      <c r="F522">
        <v>84.994669779999995</v>
      </c>
    </row>
    <row r="523" spans="1:6" x14ac:dyDescent="0.45">
      <c r="A523" t="s">
        <v>66</v>
      </c>
      <c r="B523">
        <v>2021</v>
      </c>
      <c r="C523">
        <v>38638.4296875</v>
      </c>
      <c r="D523">
        <v>5.8664917729789998</v>
      </c>
      <c r="E523">
        <v>69.900243902439001</v>
      </c>
      <c r="F523">
        <v>88.21384578</v>
      </c>
    </row>
    <row r="524" spans="1:6" x14ac:dyDescent="0.45">
      <c r="A524" t="s">
        <v>66</v>
      </c>
      <c r="B524">
        <v>2022</v>
      </c>
      <c r="C524">
        <v>38214.69140625</v>
      </c>
      <c r="D524">
        <v>-1.4353706346789601</v>
      </c>
      <c r="E524">
        <v>72.545609756097605</v>
      </c>
      <c r="F524">
        <v>90.417991630000003</v>
      </c>
    </row>
    <row r="525" spans="1:6" x14ac:dyDescent="0.45">
      <c r="A525" t="s">
        <v>66</v>
      </c>
      <c r="B525">
        <v>2023</v>
      </c>
      <c r="C525">
        <v>39881.44921875</v>
      </c>
      <c r="D525">
        <v>4.0666139581302296</v>
      </c>
      <c r="E525">
        <v>73.254634146341502</v>
      </c>
      <c r="F525">
        <v>92.244963459999994</v>
      </c>
    </row>
    <row r="526" spans="1:6" x14ac:dyDescent="0.45">
      <c r="A526" t="s">
        <v>66</v>
      </c>
      <c r="B526">
        <v>2024</v>
      </c>
      <c r="C526">
        <v>41891.171875</v>
      </c>
      <c r="D526">
        <v>4.9216796620307299</v>
      </c>
      <c r="E526">
        <v>73.440487804878103</v>
      </c>
      <c r="F526">
        <v>94.364953679999999</v>
      </c>
    </row>
    <row r="527" spans="1:6" x14ac:dyDescent="0.45">
      <c r="A527" t="s">
        <v>69</v>
      </c>
      <c r="B527">
        <v>2000</v>
      </c>
      <c r="C527">
        <v>55962.2661342789</v>
      </c>
      <c r="D527">
        <v>4.7181342213802404</v>
      </c>
      <c r="E527">
        <v>72.606999999999999</v>
      </c>
      <c r="F527">
        <v>2.2106918090888801</v>
      </c>
    </row>
    <row r="528" spans="1:6" x14ac:dyDescent="0.45">
      <c r="A528" t="s">
        <v>69</v>
      </c>
      <c r="B528">
        <v>2001</v>
      </c>
      <c r="C528">
        <v>53309.111388543999</v>
      </c>
      <c r="D528">
        <v>0.34459319617543799</v>
      </c>
      <c r="E528">
        <v>72.950999999999993</v>
      </c>
      <c r="F528">
        <v>4.6810531658103001</v>
      </c>
    </row>
    <row r="529" spans="1:6" x14ac:dyDescent="0.45">
      <c r="A529" t="s">
        <v>69</v>
      </c>
      <c r="B529">
        <v>2002</v>
      </c>
      <c r="C529">
        <v>50371.978307983401</v>
      </c>
      <c r="D529">
        <v>-0.68839013031775698</v>
      </c>
      <c r="E529">
        <v>73.296000000000006</v>
      </c>
      <c r="F529">
        <v>6.3847050195593198</v>
      </c>
    </row>
    <row r="530" spans="1:6" x14ac:dyDescent="0.45">
      <c r="A530" t="s">
        <v>69</v>
      </c>
      <c r="B530">
        <v>2003</v>
      </c>
      <c r="C530">
        <v>52234.649280791004</v>
      </c>
      <c r="D530">
        <v>8.7687338174396405</v>
      </c>
      <c r="E530">
        <v>73.656999999999996</v>
      </c>
      <c r="F530">
        <v>8.0015828909087805</v>
      </c>
    </row>
    <row r="531" spans="1:6" x14ac:dyDescent="0.45">
      <c r="A531" t="s">
        <v>69</v>
      </c>
      <c r="B531">
        <v>2004</v>
      </c>
      <c r="C531">
        <v>54196.551415295296</v>
      </c>
      <c r="D531">
        <v>8.6310054588030898</v>
      </c>
      <c r="E531">
        <v>74.027000000000001</v>
      </c>
      <c r="F531">
        <v>10.234532996958301</v>
      </c>
    </row>
    <row r="532" spans="1:6" x14ac:dyDescent="0.45">
      <c r="A532" t="s">
        <v>69</v>
      </c>
      <c r="B532">
        <v>2005</v>
      </c>
      <c r="C532">
        <v>54931.7942450845</v>
      </c>
      <c r="D532">
        <v>5.94489623934835</v>
      </c>
      <c r="E532">
        <v>74.400000000000006</v>
      </c>
      <c r="F532">
        <v>12.7050359882849</v>
      </c>
    </row>
    <row r="533" spans="1:6" x14ac:dyDescent="0.45">
      <c r="A533" t="s">
        <v>69</v>
      </c>
      <c r="B533">
        <v>2006</v>
      </c>
      <c r="C533">
        <v>54373.737695386</v>
      </c>
      <c r="D533">
        <v>3.3134847362590101</v>
      </c>
      <c r="E533">
        <v>74.762</v>
      </c>
      <c r="F533">
        <v>19.459554351363401</v>
      </c>
    </row>
    <row r="534" spans="1:6" x14ac:dyDescent="0.45">
      <c r="A534" t="s">
        <v>69</v>
      </c>
      <c r="B534">
        <v>2007</v>
      </c>
      <c r="C534">
        <v>53318.419160183403</v>
      </c>
      <c r="D534">
        <v>2.2136539637252799</v>
      </c>
      <c r="E534">
        <v>75.066000000000003</v>
      </c>
      <c r="F534">
        <v>30</v>
      </c>
    </row>
    <row r="535" spans="1:6" x14ac:dyDescent="0.45">
      <c r="A535" t="s">
        <v>69</v>
      </c>
      <c r="B535">
        <v>2008</v>
      </c>
      <c r="C535">
        <v>54407.708167324701</v>
      </c>
      <c r="D535">
        <v>6.2379875365458002</v>
      </c>
      <c r="E535">
        <v>75.301000000000002</v>
      </c>
      <c r="F535">
        <v>36</v>
      </c>
    </row>
    <row r="536" spans="1:6" x14ac:dyDescent="0.45">
      <c r="A536" t="s">
        <v>69</v>
      </c>
      <c r="B536">
        <v>2009</v>
      </c>
      <c r="C536">
        <v>51760.764398756597</v>
      </c>
      <c r="D536">
        <v>-1.06671711240203</v>
      </c>
      <c r="E536">
        <v>75.447000000000003</v>
      </c>
      <c r="F536">
        <v>38</v>
      </c>
    </row>
    <row r="537" spans="1:6" x14ac:dyDescent="0.45">
      <c r="A537" t="s">
        <v>69</v>
      </c>
      <c r="B537">
        <v>2010</v>
      </c>
      <c r="C537">
        <v>54911.547517011997</v>
      </c>
      <c r="D537">
        <v>5.0395150823517003</v>
      </c>
      <c r="E537">
        <v>75.616</v>
      </c>
      <c r="F537">
        <v>41</v>
      </c>
    </row>
    <row r="538" spans="1:6" x14ac:dyDescent="0.45">
      <c r="A538" t="s">
        <v>69</v>
      </c>
      <c r="B538">
        <v>2011</v>
      </c>
      <c r="C538">
        <v>58645.445941653103</v>
      </c>
      <c r="D538">
        <v>11.758820686670999</v>
      </c>
      <c r="E538">
        <v>75.808000000000007</v>
      </c>
      <c r="F538">
        <v>47.5</v>
      </c>
    </row>
    <row r="539" spans="1:6" x14ac:dyDescent="0.45">
      <c r="A539" t="s">
        <v>69</v>
      </c>
      <c r="B539">
        <v>2012</v>
      </c>
      <c r="C539">
        <v>59471.700190939402</v>
      </c>
      <c r="D539">
        <v>5.7615738227096802</v>
      </c>
      <c r="E539">
        <v>76.09</v>
      </c>
      <c r="F539">
        <v>54</v>
      </c>
    </row>
    <row r="540" spans="1:6" x14ac:dyDescent="0.45">
      <c r="A540" t="s">
        <v>69</v>
      </c>
      <c r="B540">
        <v>2013</v>
      </c>
      <c r="C540">
        <v>57998.464461915501</v>
      </c>
      <c r="D540">
        <v>2.9456378915202501</v>
      </c>
      <c r="E540">
        <v>76.516999999999996</v>
      </c>
      <c r="F540">
        <v>60.5</v>
      </c>
    </row>
    <row r="541" spans="1:6" x14ac:dyDescent="0.45">
      <c r="A541" t="s">
        <v>69</v>
      </c>
      <c r="B541">
        <v>2014</v>
      </c>
      <c r="C541">
        <v>58872.267140012598</v>
      </c>
      <c r="D541">
        <v>4.02467158380668</v>
      </c>
      <c r="E541">
        <v>77.116</v>
      </c>
      <c r="F541">
        <v>64.713657369019003</v>
      </c>
    </row>
    <row r="542" spans="1:6" x14ac:dyDescent="0.45">
      <c r="A542" t="s">
        <v>69</v>
      </c>
      <c r="B542">
        <v>2015</v>
      </c>
      <c r="C542">
        <v>58498.539904069898</v>
      </c>
      <c r="D542">
        <v>4.6551231665269901</v>
      </c>
      <c r="E542">
        <v>77.775999999999996</v>
      </c>
      <c r="F542">
        <v>69.616235801400407</v>
      </c>
    </row>
    <row r="543" spans="1:6" x14ac:dyDescent="0.45">
      <c r="A543" t="s">
        <v>69</v>
      </c>
      <c r="B543">
        <v>2016</v>
      </c>
      <c r="C543">
        <v>57308.448412749698</v>
      </c>
      <c r="D543">
        <v>1.70404739202878</v>
      </c>
      <c r="E543">
        <v>78.353999999999999</v>
      </c>
      <c r="F543">
        <v>74.8792746891625</v>
      </c>
    </row>
    <row r="544" spans="1:6" x14ac:dyDescent="0.45">
      <c r="A544" t="s">
        <v>69</v>
      </c>
      <c r="B544">
        <v>2017</v>
      </c>
      <c r="C544">
        <v>57942.548498304401</v>
      </c>
      <c r="D544">
        <v>1.18210705878283</v>
      </c>
      <c r="E544">
        <v>78.721000000000004</v>
      </c>
      <c r="F544">
        <v>94.175599611391107</v>
      </c>
    </row>
    <row r="545" spans="1:6" x14ac:dyDescent="0.45">
      <c r="A545" t="s">
        <v>69</v>
      </c>
      <c r="B545">
        <v>2018</v>
      </c>
      <c r="C545">
        <v>61359.465374038802</v>
      </c>
      <c r="D545">
        <v>3.2269508901591002</v>
      </c>
      <c r="E545">
        <v>78.75</v>
      </c>
      <c r="F545">
        <v>93.310001848034702</v>
      </c>
    </row>
    <row r="546" spans="1:6" x14ac:dyDescent="0.45">
      <c r="A546" t="s">
        <v>69</v>
      </c>
      <c r="B546">
        <v>2019</v>
      </c>
      <c r="C546">
        <v>62647.729948784203</v>
      </c>
      <c r="D546">
        <v>1.65158925617395</v>
      </c>
      <c r="E546">
        <v>78.313000000000002</v>
      </c>
      <c r="F546">
        <v>95.724735595381205</v>
      </c>
    </row>
    <row r="547" spans="1:6" x14ac:dyDescent="0.45">
      <c r="A547" t="s">
        <v>69</v>
      </c>
      <c r="B547">
        <v>2020</v>
      </c>
      <c r="C547">
        <v>57420.733573642399</v>
      </c>
      <c r="D547">
        <v>-3.80478901996312</v>
      </c>
      <c r="E547">
        <v>77.596000000000004</v>
      </c>
      <c r="F547">
        <v>97.862332499999994</v>
      </c>
    </row>
    <row r="548" spans="1:6" x14ac:dyDescent="0.45">
      <c r="A548" t="s">
        <v>69</v>
      </c>
      <c r="B548">
        <v>2021</v>
      </c>
      <c r="C548">
        <v>62690.496664592902</v>
      </c>
      <c r="D548">
        <v>6.51959698325419</v>
      </c>
      <c r="E548">
        <v>77.088999999999999</v>
      </c>
      <c r="F548">
        <v>100</v>
      </c>
    </row>
    <row r="549" spans="1:6" x14ac:dyDescent="0.45">
      <c r="A549" t="s">
        <v>69</v>
      </c>
      <c r="B549">
        <v>2022</v>
      </c>
      <c r="C549">
        <v>67178.590227490597</v>
      </c>
      <c r="D549">
        <v>12.0005874752929</v>
      </c>
      <c r="E549">
        <v>77.31</v>
      </c>
      <c r="F549">
        <v>100</v>
      </c>
    </row>
    <row r="550" spans="1:6" x14ac:dyDescent="0.45">
      <c r="A550" t="s">
        <v>69</v>
      </c>
      <c r="B550">
        <v>2023</v>
      </c>
      <c r="C550">
        <v>64481.8441927288</v>
      </c>
      <c r="D550">
        <v>0.54259243939316104</v>
      </c>
      <c r="E550">
        <v>78.731999999999999</v>
      </c>
      <c r="F550">
        <v>100</v>
      </c>
    </row>
    <row r="551" spans="1:6" x14ac:dyDescent="0.45">
      <c r="A551" t="s">
        <v>69</v>
      </c>
      <c r="B551">
        <v>2024</v>
      </c>
      <c r="C551">
        <v>63194.433252883202</v>
      </c>
      <c r="D551">
        <v>2.6489306830896502</v>
      </c>
      <c r="E551">
        <v>78.981999999999999</v>
      </c>
      <c r="F551">
        <v>100</v>
      </c>
    </row>
    <row r="552" spans="1:6" x14ac:dyDescent="0.45">
      <c r="A552" t="s">
        <v>80</v>
      </c>
      <c r="B552">
        <v>2000</v>
      </c>
      <c r="C552">
        <v>14856.914625257001</v>
      </c>
      <c r="D552">
        <v>6.9852869781706204</v>
      </c>
      <c r="E552">
        <v>71.930999999999997</v>
      </c>
      <c r="F552">
        <v>3.7616850350750002</v>
      </c>
    </row>
    <row r="553" spans="1:6" x14ac:dyDescent="0.45">
      <c r="A553" t="s">
        <v>80</v>
      </c>
      <c r="B553">
        <v>2001</v>
      </c>
      <c r="C553">
        <v>13872.128728456601</v>
      </c>
      <c r="D553">
        <v>-5.4594083856306197</v>
      </c>
      <c r="E553">
        <v>72.271000000000001</v>
      </c>
      <c r="F553">
        <v>5.1894814607850597</v>
      </c>
    </row>
    <row r="554" spans="1:6" x14ac:dyDescent="0.45">
      <c r="A554" t="s">
        <v>80</v>
      </c>
      <c r="B554">
        <v>2002</v>
      </c>
      <c r="C554">
        <v>14587.894621656</v>
      </c>
      <c r="D554">
        <v>6.43550883793114</v>
      </c>
      <c r="E554">
        <v>72.605000000000004</v>
      </c>
      <c r="F554">
        <v>11.38</v>
      </c>
    </row>
    <row r="555" spans="1:6" x14ac:dyDescent="0.45">
      <c r="A555" t="s">
        <v>80</v>
      </c>
      <c r="B555">
        <v>2003</v>
      </c>
      <c r="C555">
        <v>15255.7177960689</v>
      </c>
      <c r="D555">
        <v>5.7990932103852497</v>
      </c>
      <c r="E555">
        <v>72.906000000000006</v>
      </c>
      <c r="F555">
        <v>12.33</v>
      </c>
    </row>
    <row r="556" spans="1:6" x14ac:dyDescent="0.45">
      <c r="A556" t="s">
        <v>80</v>
      </c>
      <c r="B556">
        <v>2004</v>
      </c>
      <c r="C556">
        <v>16583.8837094062</v>
      </c>
      <c r="D556">
        <v>9.9254055191862403</v>
      </c>
      <c r="E556">
        <v>73.222999999999999</v>
      </c>
      <c r="F556">
        <v>14.58</v>
      </c>
    </row>
    <row r="557" spans="1:6" x14ac:dyDescent="0.45">
      <c r="A557" t="s">
        <v>80</v>
      </c>
      <c r="B557">
        <v>2005</v>
      </c>
      <c r="C557">
        <v>17902.596600448702</v>
      </c>
      <c r="D557">
        <v>9.1115774586163507</v>
      </c>
      <c r="E557">
        <v>73.510000000000005</v>
      </c>
      <c r="F557">
        <v>15.46</v>
      </c>
    </row>
    <row r="558" spans="1:6" x14ac:dyDescent="0.45">
      <c r="A558" t="s">
        <v>80</v>
      </c>
      <c r="B558">
        <v>2006</v>
      </c>
      <c r="C558">
        <v>18972.008956363199</v>
      </c>
      <c r="D558">
        <v>7.0676260762393897</v>
      </c>
      <c r="E558">
        <v>73.804000000000002</v>
      </c>
      <c r="F558">
        <v>18.239999999999998</v>
      </c>
    </row>
    <row r="559" spans="1:6" x14ac:dyDescent="0.45">
      <c r="A559" t="s">
        <v>80</v>
      </c>
      <c r="B559">
        <v>2007</v>
      </c>
      <c r="C559">
        <v>19909.083519675001</v>
      </c>
      <c r="D559">
        <v>5.1081851390360402</v>
      </c>
      <c r="E559">
        <v>74.129000000000005</v>
      </c>
      <c r="F559">
        <v>28.63</v>
      </c>
    </row>
    <row r="560" spans="1:6" x14ac:dyDescent="0.45">
      <c r="A560" t="s">
        <v>80</v>
      </c>
      <c r="B560">
        <v>2008</v>
      </c>
      <c r="C560">
        <v>19839.584546226899</v>
      </c>
      <c r="D560">
        <v>0.92011822136588295</v>
      </c>
      <c r="E560">
        <v>74.38</v>
      </c>
      <c r="F560">
        <v>34.369999999999997</v>
      </c>
    </row>
    <row r="561" spans="1:6" x14ac:dyDescent="0.45">
      <c r="A561" t="s">
        <v>80</v>
      </c>
      <c r="B561">
        <v>2009</v>
      </c>
      <c r="C561">
        <v>18612.192523190501</v>
      </c>
      <c r="D561">
        <v>-4.8826940170663304</v>
      </c>
      <c r="E561">
        <v>74.679000000000002</v>
      </c>
      <c r="F561">
        <v>36.4</v>
      </c>
    </row>
    <row r="562" spans="1:6" x14ac:dyDescent="0.45">
      <c r="A562" t="s">
        <v>80</v>
      </c>
      <c r="B562">
        <v>2010</v>
      </c>
      <c r="C562">
        <v>19897.446483688698</v>
      </c>
      <c r="D562">
        <v>8.5421984846768595</v>
      </c>
      <c r="E562">
        <v>74.963999999999999</v>
      </c>
      <c r="F562">
        <v>39.82</v>
      </c>
    </row>
    <row r="563" spans="1:6" x14ac:dyDescent="0.45">
      <c r="A563" t="s">
        <v>80</v>
      </c>
      <c r="B563">
        <v>2011</v>
      </c>
      <c r="C563">
        <v>21760.429192363401</v>
      </c>
      <c r="D563">
        <v>10.979962527359801</v>
      </c>
      <c r="E563">
        <v>74.822999999999993</v>
      </c>
      <c r="F563">
        <v>43.065710430925002</v>
      </c>
    </row>
    <row r="564" spans="1:6" x14ac:dyDescent="0.45">
      <c r="A564" t="s">
        <v>80</v>
      </c>
      <c r="B564">
        <v>2012</v>
      </c>
      <c r="C564">
        <v>22517.714828787499</v>
      </c>
      <c r="D564">
        <v>4.8076269663344799</v>
      </c>
      <c r="E564">
        <v>75.552000000000007</v>
      </c>
      <c r="F564">
        <v>45.13</v>
      </c>
    </row>
    <row r="565" spans="1:6" x14ac:dyDescent="0.45">
      <c r="A565" t="s">
        <v>80</v>
      </c>
      <c r="B565">
        <v>2013</v>
      </c>
      <c r="C565">
        <v>24117.312109983901</v>
      </c>
      <c r="D565">
        <v>8.4882568929851097</v>
      </c>
      <c r="E565">
        <v>76.171000000000006</v>
      </c>
      <c r="F565">
        <v>46.25</v>
      </c>
    </row>
    <row r="566" spans="1:6" x14ac:dyDescent="0.45">
      <c r="A566" t="s">
        <v>80</v>
      </c>
      <c r="B566">
        <v>2014</v>
      </c>
      <c r="C566">
        <v>24888.852174257601</v>
      </c>
      <c r="D566">
        <v>4.6007944727055898</v>
      </c>
      <c r="E566">
        <v>76.451999999999998</v>
      </c>
      <c r="F566">
        <v>51.037366552164499</v>
      </c>
    </row>
    <row r="567" spans="1:6" x14ac:dyDescent="0.45">
      <c r="A567" t="s">
        <v>80</v>
      </c>
      <c r="B567">
        <v>2015</v>
      </c>
      <c r="C567">
        <v>25984.802730617699</v>
      </c>
      <c r="D567">
        <v>5.8055738662868404</v>
      </c>
      <c r="E567">
        <v>76.539000000000001</v>
      </c>
      <c r="F567">
        <v>53.744979142358297</v>
      </c>
    </row>
    <row r="568" spans="1:6" x14ac:dyDescent="0.45">
      <c r="A568" t="s">
        <v>80</v>
      </c>
      <c r="B568">
        <v>2016</v>
      </c>
      <c r="C568">
        <v>26489.643681604601</v>
      </c>
      <c r="D568">
        <v>3.32366508200445</v>
      </c>
      <c r="E568">
        <v>76.594999999999999</v>
      </c>
      <c r="F568">
        <v>58.347734014568502</v>
      </c>
    </row>
    <row r="569" spans="1:6" x14ac:dyDescent="0.45">
      <c r="A569" t="s">
        <v>80</v>
      </c>
      <c r="B569">
        <v>2017</v>
      </c>
      <c r="C569">
        <v>28194.688309380999</v>
      </c>
      <c r="D569">
        <v>7.8258573000259402</v>
      </c>
      <c r="E569">
        <v>77.037000000000006</v>
      </c>
      <c r="F569">
        <v>64.684617683537098</v>
      </c>
    </row>
    <row r="570" spans="1:6" x14ac:dyDescent="0.45">
      <c r="A570" t="s">
        <v>80</v>
      </c>
      <c r="B570">
        <v>2018</v>
      </c>
      <c r="C570">
        <v>28780.3036458151</v>
      </c>
      <c r="D570">
        <v>3.46815306092219</v>
      </c>
      <c r="E570">
        <v>77.453999999999994</v>
      </c>
      <c r="F570">
        <v>71.042760843380904</v>
      </c>
    </row>
    <row r="571" spans="1:6" x14ac:dyDescent="0.45">
      <c r="A571" t="s">
        <v>80</v>
      </c>
      <c r="B571">
        <v>2019</v>
      </c>
      <c r="C571">
        <v>28741.053508270099</v>
      </c>
      <c r="D571">
        <v>1.3016236546450299</v>
      </c>
      <c r="E571">
        <v>77.736999999999995</v>
      </c>
      <c r="F571">
        <v>73.976702287151099</v>
      </c>
    </row>
    <row r="572" spans="1:6" x14ac:dyDescent="0.45">
      <c r="A572" t="s">
        <v>80</v>
      </c>
      <c r="B572">
        <v>2020</v>
      </c>
      <c r="C572">
        <v>28976.717916161098</v>
      </c>
      <c r="D572">
        <v>1.80306247087255</v>
      </c>
      <c r="E572">
        <v>76.525000000000006</v>
      </c>
      <c r="F572">
        <v>77.669560500000003</v>
      </c>
    </row>
    <row r="573" spans="1:6" x14ac:dyDescent="0.45">
      <c r="A573" t="s">
        <v>80</v>
      </c>
      <c r="B573">
        <v>2021</v>
      </c>
      <c r="C573">
        <v>32105.547440050599</v>
      </c>
      <c r="D573">
        <v>11.811094450606999</v>
      </c>
      <c r="E573">
        <v>75.721999999999994</v>
      </c>
      <c r="F573">
        <v>81.408437449999994</v>
      </c>
    </row>
    <row r="574" spans="1:6" x14ac:dyDescent="0.45">
      <c r="A574" t="s">
        <v>80</v>
      </c>
      <c r="B574">
        <v>2022</v>
      </c>
      <c r="C574">
        <v>33520.811138420802</v>
      </c>
      <c r="D574">
        <v>5.4412251132240099</v>
      </c>
      <c r="E574">
        <v>77.590999999999994</v>
      </c>
      <c r="F574">
        <v>83.437165759999999</v>
      </c>
    </row>
    <row r="575" spans="1:6" x14ac:dyDescent="0.45">
      <c r="A575" t="s">
        <v>80</v>
      </c>
      <c r="B575">
        <v>2023</v>
      </c>
      <c r="C575">
        <v>35069.170171468497</v>
      </c>
      <c r="D575">
        <v>5.0451236981228904</v>
      </c>
      <c r="E575">
        <v>77.156000000000006</v>
      </c>
      <c r="F575">
        <v>85.960741549999995</v>
      </c>
    </row>
    <row r="576" spans="1:6" x14ac:dyDescent="0.45">
      <c r="A576" t="s">
        <v>80</v>
      </c>
      <c r="B576">
        <v>2024</v>
      </c>
      <c r="C576">
        <v>36154.490436556996</v>
      </c>
      <c r="D576">
        <v>3.3276230893798999</v>
      </c>
      <c r="E576">
        <v>77.421000000000006</v>
      </c>
      <c r="F576">
        <v>87.307876699999994</v>
      </c>
    </row>
    <row r="577" spans="1:6" x14ac:dyDescent="0.45">
      <c r="A577" t="s">
        <v>84</v>
      </c>
      <c r="B577">
        <v>2000</v>
      </c>
      <c r="C577">
        <v>55045.674531155899</v>
      </c>
      <c r="D577">
        <v>4.0775857599779899</v>
      </c>
      <c r="E577">
        <v>76.636585365853705</v>
      </c>
      <c r="F577">
        <v>43.079162637520099</v>
      </c>
    </row>
    <row r="578" spans="1:6" x14ac:dyDescent="0.45">
      <c r="A578" t="s">
        <v>84</v>
      </c>
      <c r="B578">
        <v>2001</v>
      </c>
      <c r="C578">
        <v>55024.354276628103</v>
      </c>
      <c r="D578">
        <v>0.95553833759984697</v>
      </c>
      <c r="E578">
        <v>76.836585365853693</v>
      </c>
      <c r="F578">
        <v>49.080831589695102</v>
      </c>
    </row>
    <row r="579" spans="1:6" x14ac:dyDescent="0.45">
      <c r="A579" t="s">
        <v>84</v>
      </c>
      <c r="B579">
        <v>2002</v>
      </c>
      <c r="C579">
        <v>55443.2199435683</v>
      </c>
      <c r="D579">
        <v>1.70044733078285</v>
      </c>
      <c r="E579">
        <v>76.936585365853702</v>
      </c>
      <c r="F579">
        <v>58.785403883695203</v>
      </c>
    </row>
    <row r="580" spans="1:6" x14ac:dyDescent="0.45">
      <c r="A580" t="s">
        <v>84</v>
      </c>
      <c r="B580">
        <v>2003</v>
      </c>
      <c r="C580">
        <v>56505.446878411203</v>
      </c>
      <c r="D580">
        <v>2.79560596378604</v>
      </c>
      <c r="E580">
        <v>77.036585365853696</v>
      </c>
      <c r="F580">
        <v>61.6971171244207</v>
      </c>
    </row>
    <row r="581" spans="1:6" x14ac:dyDescent="0.45">
      <c r="A581" t="s">
        <v>84</v>
      </c>
      <c r="B581">
        <v>2004</v>
      </c>
      <c r="C581">
        <v>58139.082019522903</v>
      </c>
      <c r="D581">
        <v>3.8477716926712699</v>
      </c>
      <c r="E581">
        <v>77.487804878048806</v>
      </c>
      <c r="F581">
        <v>64.758256475989597</v>
      </c>
    </row>
    <row r="582" spans="1:6" x14ac:dyDescent="0.45">
      <c r="A582" t="s">
        <v>84</v>
      </c>
      <c r="B582">
        <v>2005</v>
      </c>
      <c r="C582">
        <v>59612.390721555901</v>
      </c>
      <c r="D582">
        <v>3.48354993710312</v>
      </c>
      <c r="E582">
        <v>77.487804878048806</v>
      </c>
      <c r="F582">
        <v>67.968101500000003</v>
      </c>
    </row>
    <row r="583" spans="1:6" x14ac:dyDescent="0.45">
      <c r="A583" t="s">
        <v>84</v>
      </c>
      <c r="B583">
        <v>2006</v>
      </c>
      <c r="C583">
        <v>60684.3399832539</v>
      </c>
      <c r="D583">
        <v>2.78453963674239</v>
      </c>
      <c r="E583">
        <v>77.687804878048794</v>
      </c>
      <c r="F583">
        <v>68.931198120000005</v>
      </c>
    </row>
    <row r="584" spans="1:6" x14ac:dyDescent="0.45">
      <c r="A584" t="s">
        <v>84</v>
      </c>
      <c r="B584">
        <v>2007</v>
      </c>
      <c r="C584">
        <v>61314.4520816367</v>
      </c>
      <c r="D584">
        <v>2.0038583039495999</v>
      </c>
      <c r="E584">
        <v>77.987804878048806</v>
      </c>
      <c r="F584">
        <v>75</v>
      </c>
    </row>
    <row r="585" spans="1:6" x14ac:dyDescent="0.45">
      <c r="A585" t="s">
        <v>84</v>
      </c>
      <c r="B585">
        <v>2008</v>
      </c>
      <c r="C585">
        <v>60806.223871371301</v>
      </c>
      <c r="D585">
        <v>0.113587247501258</v>
      </c>
      <c r="E585">
        <v>78.039024390243895</v>
      </c>
      <c r="F585">
        <v>74</v>
      </c>
    </row>
    <row r="586" spans="1:6" x14ac:dyDescent="0.45">
      <c r="A586" t="s">
        <v>84</v>
      </c>
      <c r="B586">
        <v>2009</v>
      </c>
      <c r="C586">
        <v>58722.496767251003</v>
      </c>
      <c r="D586">
        <v>-2.5765002366652001</v>
      </c>
      <c r="E586">
        <v>78.390243902438996</v>
      </c>
      <c r="F586">
        <v>71</v>
      </c>
    </row>
    <row r="587" spans="1:6" x14ac:dyDescent="0.45">
      <c r="A587" t="s">
        <v>84</v>
      </c>
      <c r="B587">
        <v>2010</v>
      </c>
      <c r="C587">
        <v>59797.073654593703</v>
      </c>
      <c r="D587">
        <v>2.6951925867352502</v>
      </c>
      <c r="E587">
        <v>78.541463414634194</v>
      </c>
      <c r="F587">
        <v>71.69</v>
      </c>
    </row>
    <row r="588" spans="1:6" x14ac:dyDescent="0.45">
      <c r="A588" t="s">
        <v>84</v>
      </c>
      <c r="B588">
        <v>2011</v>
      </c>
      <c r="C588">
        <v>60253.203579671899</v>
      </c>
      <c r="D588">
        <v>1.5644068520541901</v>
      </c>
      <c r="E588">
        <v>78.641463414634103</v>
      </c>
      <c r="F588">
        <v>69.729460761926802</v>
      </c>
    </row>
    <row r="589" spans="1:6" x14ac:dyDescent="0.45">
      <c r="A589" t="s">
        <v>84</v>
      </c>
      <c r="B589">
        <v>2012</v>
      </c>
      <c r="C589">
        <v>61142.363703426498</v>
      </c>
      <c r="D589">
        <v>2.2891133900976701</v>
      </c>
      <c r="E589">
        <v>78.741463414634197</v>
      </c>
      <c r="F589">
        <v>74.7</v>
      </c>
    </row>
    <row r="590" spans="1:6" x14ac:dyDescent="0.45">
      <c r="A590" t="s">
        <v>84</v>
      </c>
      <c r="B590">
        <v>2013</v>
      </c>
      <c r="C590">
        <v>61966.662137089399</v>
      </c>
      <c r="D590">
        <v>2.1178300944347099</v>
      </c>
      <c r="E590">
        <v>78.741463414634197</v>
      </c>
      <c r="F590">
        <v>71.400000000000006</v>
      </c>
    </row>
    <row r="591" spans="1:6" x14ac:dyDescent="0.45">
      <c r="A591" t="s">
        <v>84</v>
      </c>
      <c r="B591">
        <v>2014</v>
      </c>
      <c r="C591">
        <v>63026.8779187814</v>
      </c>
      <c r="D591">
        <v>2.5238198175784601</v>
      </c>
      <c r="E591">
        <v>78.841463414634106</v>
      </c>
      <c r="F591">
        <v>73</v>
      </c>
    </row>
    <row r="592" spans="1:6" x14ac:dyDescent="0.45">
      <c r="A592" t="s">
        <v>84</v>
      </c>
      <c r="B592">
        <v>2015</v>
      </c>
      <c r="C592">
        <v>64367.718891258199</v>
      </c>
      <c r="D592">
        <v>2.9455504522733702</v>
      </c>
      <c r="E592">
        <v>78.690243902438993</v>
      </c>
      <c r="F592">
        <v>74.554202446276093</v>
      </c>
    </row>
    <row r="593" spans="1:6" x14ac:dyDescent="0.45">
      <c r="A593" t="s">
        <v>84</v>
      </c>
      <c r="B593">
        <v>2016</v>
      </c>
      <c r="C593">
        <v>65025.985598061598</v>
      </c>
      <c r="D593">
        <v>1.81945147909089</v>
      </c>
      <c r="E593">
        <v>78.539024390243895</v>
      </c>
      <c r="F593">
        <v>85.544421288722205</v>
      </c>
    </row>
    <row r="594" spans="1:6" x14ac:dyDescent="0.45">
      <c r="A594" t="s">
        <v>84</v>
      </c>
      <c r="B594">
        <v>2017</v>
      </c>
      <c r="C594">
        <v>66164.032001428903</v>
      </c>
      <c r="D594">
        <v>2.45762230126449</v>
      </c>
      <c r="E594">
        <v>78.539024390243895</v>
      </c>
      <c r="F594">
        <v>87.274889168765696</v>
      </c>
    </row>
    <row r="595" spans="1:6" x14ac:dyDescent="0.45">
      <c r="A595" t="s">
        <v>84</v>
      </c>
      <c r="B595">
        <v>2018</v>
      </c>
      <c r="C595">
        <v>67728.442492102404</v>
      </c>
      <c r="D595">
        <v>2.9665050670194302</v>
      </c>
      <c r="E595">
        <v>78.639024390243904</v>
      </c>
      <c r="F595">
        <v>88.498903165152001</v>
      </c>
    </row>
    <row r="596" spans="1:6" x14ac:dyDescent="0.45">
      <c r="A596" t="s">
        <v>84</v>
      </c>
      <c r="B596">
        <v>2019</v>
      </c>
      <c r="C596">
        <v>69121.458001674095</v>
      </c>
      <c r="D596">
        <v>2.5838253305222501</v>
      </c>
      <c r="E596">
        <v>78.787804878048803</v>
      </c>
      <c r="F596">
        <v>89.430284857571195</v>
      </c>
    </row>
    <row r="597" spans="1:6" x14ac:dyDescent="0.45">
      <c r="A597" t="s">
        <v>84</v>
      </c>
      <c r="B597">
        <v>2020</v>
      </c>
      <c r="C597">
        <v>67406.831132550695</v>
      </c>
      <c r="D597">
        <v>-2.0813759777960001</v>
      </c>
      <c r="E597">
        <v>76.980487804878095</v>
      </c>
      <c r="F597">
        <v>90.344703670000001</v>
      </c>
    </row>
    <row r="598" spans="1:6" x14ac:dyDescent="0.45">
      <c r="A598" t="s">
        <v>84</v>
      </c>
      <c r="B598">
        <v>2021</v>
      </c>
      <c r="C598">
        <v>71441.231980594996</v>
      </c>
      <c r="D598">
        <v>6.15202247867526</v>
      </c>
      <c r="E598">
        <v>76.329268292682897</v>
      </c>
      <c r="F598">
        <v>91.268402100000003</v>
      </c>
    </row>
    <row r="599" spans="1:6" x14ac:dyDescent="0.45">
      <c r="A599" t="s">
        <v>84</v>
      </c>
      <c r="B599">
        <v>2022</v>
      </c>
      <c r="C599">
        <v>72828.743090718897</v>
      </c>
      <c r="D599">
        <v>2.5242138507322198</v>
      </c>
      <c r="E599">
        <v>77.434146341463403</v>
      </c>
      <c r="F599">
        <v>92.728500370000006</v>
      </c>
    </row>
    <row r="600" spans="1:6" x14ac:dyDescent="0.45">
      <c r="A600" t="s">
        <v>84</v>
      </c>
      <c r="B600">
        <v>2023</v>
      </c>
      <c r="C600">
        <v>74351.6718197429</v>
      </c>
      <c r="D600">
        <v>2.9343632244015501</v>
      </c>
      <c r="E600">
        <v>78.385365853658499</v>
      </c>
      <c r="F600">
        <v>93.525596620000002</v>
      </c>
    </row>
    <row r="601" spans="1:6" x14ac:dyDescent="0.45">
      <c r="A601" t="s">
        <v>84</v>
      </c>
      <c r="B601">
        <v>2024</v>
      </c>
      <c r="C601">
        <v>75698.177335462897</v>
      </c>
      <c r="D601">
        <v>2.7931871536384101</v>
      </c>
      <c r="E601">
        <v>78.890243902438996</v>
      </c>
      <c r="F601">
        <v>94.693801879999995</v>
      </c>
    </row>
    <row r="602" spans="1:6" x14ac:dyDescent="0.45">
      <c r="A602" t="s">
        <v>71</v>
      </c>
      <c r="B602">
        <v>2000</v>
      </c>
      <c r="C602">
        <v>11183.825503143</v>
      </c>
      <c r="D602">
        <v>4.2000000006782603</v>
      </c>
      <c r="E602">
        <v>58.368000000000002</v>
      </c>
      <c r="F602">
        <v>5.3485597320353699</v>
      </c>
    </row>
    <row r="603" spans="1:6" x14ac:dyDescent="0.45">
      <c r="A603" t="s">
        <v>71</v>
      </c>
      <c r="B603">
        <v>2001</v>
      </c>
      <c r="C603">
        <v>11387.492366782</v>
      </c>
      <c r="D603">
        <v>2.7000000001910398</v>
      </c>
      <c r="E603">
        <v>57.161000000000001</v>
      </c>
      <c r="F603">
        <v>6.3466193183976802</v>
      </c>
    </row>
    <row r="604" spans="1:6" x14ac:dyDescent="0.45">
      <c r="A604" t="s">
        <v>71</v>
      </c>
      <c r="B604">
        <v>2002</v>
      </c>
      <c r="C604">
        <v>11697.565726168699</v>
      </c>
      <c r="D604">
        <v>3.7003744040666802</v>
      </c>
      <c r="E604">
        <v>55.58</v>
      </c>
      <c r="F604">
        <v>6.7103224370540397</v>
      </c>
    </row>
    <row r="605" spans="1:6" x14ac:dyDescent="0.45">
      <c r="A605" t="s">
        <v>71</v>
      </c>
      <c r="B605">
        <v>2003</v>
      </c>
      <c r="C605">
        <v>11923.1211013633</v>
      </c>
      <c r="D605">
        <v>2.94907546754213</v>
      </c>
      <c r="E605">
        <v>54.244999999999997</v>
      </c>
      <c r="F605">
        <v>7.00769172611251</v>
      </c>
    </row>
    <row r="606" spans="1:6" x14ac:dyDescent="0.45">
      <c r="A606" t="s">
        <v>71</v>
      </c>
      <c r="B606">
        <v>2004</v>
      </c>
      <c r="C606">
        <v>12341.2102655828</v>
      </c>
      <c r="D606">
        <v>4.5545599072177403</v>
      </c>
      <c r="E606">
        <v>53.963000000000001</v>
      </c>
      <c r="F606">
        <v>8.4251186825405995</v>
      </c>
    </row>
    <row r="607" spans="1:6" x14ac:dyDescent="0.45">
      <c r="A607" t="s">
        <v>71</v>
      </c>
      <c r="B607">
        <v>2005</v>
      </c>
      <c r="C607">
        <v>12861.5633089114</v>
      </c>
      <c r="D607">
        <v>5.2770519729546699</v>
      </c>
      <c r="E607">
        <v>53.914000000000001</v>
      </c>
      <c r="F607">
        <v>7.4885425299292097</v>
      </c>
    </row>
    <row r="608" spans="1:6" x14ac:dyDescent="0.45">
      <c r="A608" t="s">
        <v>71</v>
      </c>
      <c r="B608">
        <v>2006</v>
      </c>
      <c r="C608">
        <v>13444.233212605801</v>
      </c>
      <c r="D608">
        <v>5.6038064589588901</v>
      </c>
      <c r="E608">
        <v>54.22</v>
      </c>
      <c r="F608">
        <v>7.6071396747738103</v>
      </c>
    </row>
    <row r="609" spans="1:6" x14ac:dyDescent="0.45">
      <c r="A609" t="s">
        <v>71</v>
      </c>
      <c r="B609">
        <v>2007</v>
      </c>
      <c r="C609">
        <v>14016.2444716386</v>
      </c>
      <c r="D609">
        <v>5.36047405394162</v>
      </c>
      <c r="E609">
        <v>54.948</v>
      </c>
      <c r="F609">
        <v>8.0653751735550401</v>
      </c>
    </row>
    <row r="610" spans="1:6" x14ac:dyDescent="0.45">
      <c r="A610" t="s">
        <v>71</v>
      </c>
      <c r="B610">
        <v>2008</v>
      </c>
      <c r="C610">
        <v>14297.688780263201</v>
      </c>
      <c r="D610">
        <v>3.1910438863288002</v>
      </c>
      <c r="E610">
        <v>55.981999999999999</v>
      </c>
      <c r="F610">
        <v>8.43</v>
      </c>
    </row>
    <row r="611" spans="1:6" x14ac:dyDescent="0.45">
      <c r="A611" t="s">
        <v>71</v>
      </c>
      <c r="B611">
        <v>2009</v>
      </c>
      <c r="C611">
        <v>13910.701709339401</v>
      </c>
      <c r="D611">
        <v>-1.5380891352558299</v>
      </c>
      <c r="E611">
        <v>57.412999999999997</v>
      </c>
      <c r="F611">
        <v>10</v>
      </c>
    </row>
    <row r="612" spans="1:6" x14ac:dyDescent="0.45">
      <c r="A612" t="s">
        <v>71</v>
      </c>
      <c r="B612">
        <v>2010</v>
      </c>
      <c r="C612">
        <v>14164.9958363115</v>
      </c>
      <c r="D612">
        <v>3.0397328812795599</v>
      </c>
      <c r="E612">
        <v>58.886000000000003</v>
      </c>
      <c r="F612">
        <v>24</v>
      </c>
    </row>
    <row r="613" spans="1:6" x14ac:dyDescent="0.45">
      <c r="A613" t="s">
        <v>71</v>
      </c>
      <c r="B613">
        <v>2011</v>
      </c>
      <c r="C613">
        <v>14434.2611456048</v>
      </c>
      <c r="D613">
        <v>3.1685562785881798</v>
      </c>
      <c r="E613">
        <v>60.601999999999997</v>
      </c>
      <c r="F613">
        <v>33.97</v>
      </c>
    </row>
    <row r="614" spans="1:6" x14ac:dyDescent="0.45">
      <c r="A614" t="s">
        <v>71</v>
      </c>
      <c r="B614">
        <v>2012</v>
      </c>
      <c r="C614">
        <v>14563.7624041032</v>
      </c>
      <c r="D614">
        <v>2.3962323846574498</v>
      </c>
      <c r="E614">
        <v>61.737000000000002</v>
      </c>
      <c r="F614">
        <v>41</v>
      </c>
    </row>
    <row r="615" spans="1:6" x14ac:dyDescent="0.45">
      <c r="A615" t="s">
        <v>71</v>
      </c>
      <c r="B615">
        <v>2013</v>
      </c>
      <c r="C615">
        <v>14681.096638957</v>
      </c>
      <c r="D615">
        <v>2.48546800826588</v>
      </c>
      <c r="E615">
        <v>62.387999999999998</v>
      </c>
      <c r="F615">
        <v>46.5</v>
      </c>
    </row>
    <row r="616" spans="1:6" x14ac:dyDescent="0.45">
      <c r="A616" t="s">
        <v>71</v>
      </c>
      <c r="B616">
        <v>2014</v>
      </c>
      <c r="C616">
        <v>14643.338478293599</v>
      </c>
      <c r="D616">
        <v>1.41382645223793</v>
      </c>
      <c r="E616">
        <v>63.183999999999997</v>
      </c>
      <c r="F616">
        <v>49</v>
      </c>
    </row>
    <row r="617" spans="1:6" x14ac:dyDescent="0.45">
      <c r="A617" t="s">
        <v>71</v>
      </c>
      <c r="B617">
        <v>2015</v>
      </c>
      <c r="C617">
        <v>14541.674861366901</v>
      </c>
      <c r="D617">
        <v>1.3218622367822901</v>
      </c>
      <c r="E617">
        <v>64.052999999999997</v>
      </c>
      <c r="F617">
        <v>51.91910172</v>
      </c>
    </row>
    <row r="618" spans="1:6" x14ac:dyDescent="0.45">
      <c r="A618" t="s">
        <v>71</v>
      </c>
      <c r="B618">
        <v>2016</v>
      </c>
      <c r="C618">
        <v>14501.2807823402</v>
      </c>
      <c r="D618">
        <v>0.66455230785811603</v>
      </c>
      <c r="E618">
        <v>64.748999999999995</v>
      </c>
      <c r="F618">
        <v>54</v>
      </c>
    </row>
    <row r="619" spans="1:6" x14ac:dyDescent="0.45">
      <c r="A619" t="s">
        <v>71</v>
      </c>
      <c r="B619">
        <v>2017</v>
      </c>
      <c r="C619">
        <v>14573.598084000399</v>
      </c>
      <c r="D619">
        <v>1.15794695181735</v>
      </c>
      <c r="E619">
        <v>65.421999999999997</v>
      </c>
      <c r="F619">
        <v>56.167400360000002</v>
      </c>
    </row>
    <row r="620" spans="1:6" x14ac:dyDescent="0.45">
      <c r="A620" t="s">
        <v>71</v>
      </c>
      <c r="B620">
        <v>2018</v>
      </c>
      <c r="C620">
        <v>14553.5615668957</v>
      </c>
      <c r="D620">
        <v>1.5567838472167601</v>
      </c>
      <c r="E620">
        <v>65.725999999999999</v>
      </c>
      <c r="F620">
        <v>62.400001529999997</v>
      </c>
    </row>
    <row r="621" spans="1:6" x14ac:dyDescent="0.45">
      <c r="A621" t="s">
        <v>71</v>
      </c>
      <c r="B621">
        <v>2019</v>
      </c>
      <c r="C621">
        <v>14352.6698709871</v>
      </c>
      <c r="D621">
        <v>0.25993557687633001</v>
      </c>
      <c r="E621">
        <v>66.070999999999998</v>
      </c>
      <c r="F621">
        <v>69.69689941</v>
      </c>
    </row>
    <row r="622" spans="1:6" x14ac:dyDescent="0.45">
      <c r="A622" t="s">
        <v>71</v>
      </c>
      <c r="B622">
        <v>2020</v>
      </c>
      <c r="C622">
        <v>13250.5666594456</v>
      </c>
      <c r="D622">
        <v>-6.1689177146757004</v>
      </c>
      <c r="E622">
        <v>65.150000000000006</v>
      </c>
      <c r="F622">
        <v>72.1128006</v>
      </c>
    </row>
    <row r="623" spans="1:6" x14ac:dyDescent="0.45">
      <c r="A623" t="s">
        <v>71</v>
      </c>
      <c r="B623">
        <v>2021</v>
      </c>
      <c r="C623">
        <v>13681.9548144813</v>
      </c>
      <c r="D623">
        <v>4.8586486506014799</v>
      </c>
      <c r="E623">
        <v>62.01</v>
      </c>
      <c r="F623">
        <v>74.968597410000001</v>
      </c>
    </row>
    <row r="624" spans="1:6" x14ac:dyDescent="0.45">
      <c r="A624" t="s">
        <v>71</v>
      </c>
      <c r="B624">
        <v>2022</v>
      </c>
      <c r="C624">
        <v>13767.4967589936</v>
      </c>
      <c r="D624">
        <v>2.0581366169219302</v>
      </c>
      <c r="E624">
        <v>65.453999999999994</v>
      </c>
      <c r="F624">
        <v>78.293197629999995</v>
      </c>
    </row>
    <row r="625" spans="1:6" x14ac:dyDescent="0.45">
      <c r="A625" t="s">
        <v>71</v>
      </c>
      <c r="B625">
        <v>2023</v>
      </c>
      <c r="C625">
        <v>13695.375569407601</v>
      </c>
      <c r="D625">
        <v>0.80610455095804001</v>
      </c>
      <c r="E625">
        <v>66.138999999999996</v>
      </c>
      <c r="F625">
        <v>78.336700440000001</v>
      </c>
    </row>
    <row r="626" spans="1:6" x14ac:dyDescent="0.45">
      <c r="A626" t="s">
        <v>71</v>
      </c>
      <c r="B626">
        <v>2024</v>
      </c>
      <c r="C626">
        <v>13597.653849599799</v>
      </c>
      <c r="D626">
        <v>0.534843531905139</v>
      </c>
      <c r="E626">
        <v>66.311999999999998</v>
      </c>
      <c r="F626">
        <v>78.357597350000006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636E-7FAD-407C-8CB2-612D6121E9AD}">
  <dimension ref="A1:D2498"/>
  <sheetViews>
    <sheetView workbookViewId="0"/>
  </sheetViews>
  <sheetFormatPr defaultRowHeight="14.25" x14ac:dyDescent="0.45"/>
  <cols>
    <col min="1" max="1" width="6.796875" bestFit="1" customWidth="1"/>
    <col min="2" max="2" width="17.33203125" bestFit="1" customWidth="1"/>
    <col min="3" max="3" width="6.53125" bestFit="1" customWidth="1"/>
    <col min="4" max="4" width="12.33203125" bestFit="1" customWidth="1"/>
  </cols>
  <sheetData>
    <row r="1" spans="1:4" x14ac:dyDescent="0.45">
      <c r="A1" t="s">
        <v>20</v>
      </c>
      <c r="B1" t="s">
        <v>0</v>
      </c>
      <c r="C1" t="s">
        <v>89</v>
      </c>
      <c r="D1" t="s">
        <v>90</v>
      </c>
    </row>
    <row r="2" spans="1:4" x14ac:dyDescent="0.45">
      <c r="A2" t="s">
        <v>25</v>
      </c>
      <c r="B2" t="s">
        <v>16</v>
      </c>
      <c r="C2">
        <v>2000</v>
      </c>
      <c r="D2">
        <v>7.0386830862177998</v>
      </c>
    </row>
    <row r="3" spans="1:4" x14ac:dyDescent="0.45">
      <c r="A3" t="s">
        <v>25</v>
      </c>
      <c r="B3" t="s">
        <v>16</v>
      </c>
      <c r="C3">
        <v>2001</v>
      </c>
      <c r="D3">
        <v>9.7808072853240695</v>
      </c>
    </row>
    <row r="4" spans="1:4" x14ac:dyDescent="0.45">
      <c r="A4" t="s">
        <v>25</v>
      </c>
      <c r="B4" t="s">
        <v>16</v>
      </c>
      <c r="C4">
        <v>2002</v>
      </c>
      <c r="D4">
        <v>10.882124377532501</v>
      </c>
    </row>
    <row r="5" spans="1:4" x14ac:dyDescent="0.45">
      <c r="A5" t="s">
        <v>25</v>
      </c>
      <c r="B5" t="s">
        <v>16</v>
      </c>
      <c r="C5">
        <v>2003</v>
      </c>
      <c r="D5">
        <v>11.9136965509954</v>
      </c>
    </row>
    <row r="6" spans="1:4" x14ac:dyDescent="0.45">
      <c r="A6" t="s">
        <v>25</v>
      </c>
      <c r="B6" t="s">
        <v>16</v>
      </c>
      <c r="C6">
        <v>2004</v>
      </c>
      <c r="D6">
        <v>16.036684105492299</v>
      </c>
    </row>
    <row r="7" spans="1:4" x14ac:dyDescent="0.45">
      <c r="A7" t="s">
        <v>25</v>
      </c>
      <c r="B7" t="s">
        <v>16</v>
      </c>
      <c r="C7">
        <v>2005</v>
      </c>
      <c r="D7">
        <v>17.720583369606501</v>
      </c>
    </row>
    <row r="8" spans="1:4" x14ac:dyDescent="0.45">
      <c r="A8" t="s">
        <v>25</v>
      </c>
      <c r="B8" t="s">
        <v>16</v>
      </c>
      <c r="C8">
        <v>2006</v>
      </c>
      <c r="D8">
        <v>20.9272021035896</v>
      </c>
    </row>
    <row r="9" spans="1:4" x14ac:dyDescent="0.45">
      <c r="A9" t="s">
        <v>25</v>
      </c>
      <c r="B9" t="s">
        <v>16</v>
      </c>
      <c r="C9">
        <v>2007</v>
      </c>
      <c r="D9">
        <v>25.9466329403819</v>
      </c>
    </row>
    <row r="10" spans="1:4" x14ac:dyDescent="0.45">
      <c r="A10" t="s">
        <v>25</v>
      </c>
      <c r="B10" t="s">
        <v>16</v>
      </c>
      <c r="C10">
        <v>2008</v>
      </c>
      <c r="D10">
        <v>28.112623479990699</v>
      </c>
    </row>
    <row r="11" spans="1:4" x14ac:dyDescent="0.45">
      <c r="A11" t="s">
        <v>25</v>
      </c>
      <c r="B11" t="s">
        <v>16</v>
      </c>
      <c r="C11">
        <v>2009</v>
      </c>
      <c r="D11">
        <v>34</v>
      </c>
    </row>
    <row r="12" spans="1:4" x14ac:dyDescent="0.45">
      <c r="A12" t="s">
        <v>25</v>
      </c>
      <c r="B12" t="s">
        <v>16</v>
      </c>
      <c r="C12">
        <v>2010</v>
      </c>
      <c r="D12">
        <v>45</v>
      </c>
    </row>
    <row r="13" spans="1:4" x14ac:dyDescent="0.45">
      <c r="A13" t="s">
        <v>25</v>
      </c>
      <c r="B13" t="s">
        <v>16</v>
      </c>
      <c r="C13">
        <v>2011</v>
      </c>
      <c r="D13">
        <v>51</v>
      </c>
    </row>
    <row r="14" spans="1:4" x14ac:dyDescent="0.45">
      <c r="A14" t="s">
        <v>25</v>
      </c>
      <c r="B14" t="s">
        <v>16</v>
      </c>
      <c r="C14">
        <v>2012</v>
      </c>
      <c r="D14">
        <v>55.799999239999998</v>
      </c>
    </row>
    <row r="15" spans="1:4" x14ac:dyDescent="0.45">
      <c r="A15" t="s">
        <v>25</v>
      </c>
      <c r="B15" t="s">
        <v>16</v>
      </c>
      <c r="C15">
        <v>2013</v>
      </c>
      <c r="D15">
        <v>59.900001529999997</v>
      </c>
    </row>
    <row r="16" spans="1:4" x14ac:dyDescent="0.45">
      <c r="A16" t="s">
        <v>25</v>
      </c>
      <c r="B16" t="s">
        <v>16</v>
      </c>
      <c r="C16">
        <v>2014</v>
      </c>
      <c r="D16">
        <v>64.699996949999999</v>
      </c>
    </row>
    <row r="17" spans="1:4" x14ac:dyDescent="0.45">
      <c r="A17" t="s">
        <v>25</v>
      </c>
      <c r="B17" t="s">
        <v>16</v>
      </c>
      <c r="C17">
        <v>2015</v>
      </c>
      <c r="D17">
        <v>68.043064108812203</v>
      </c>
    </row>
    <row r="18" spans="1:4" x14ac:dyDescent="0.45">
      <c r="A18" t="s">
        <v>25</v>
      </c>
      <c r="B18" t="s">
        <v>16</v>
      </c>
      <c r="C18">
        <v>2016</v>
      </c>
      <c r="D18">
        <v>70.968980820602397</v>
      </c>
    </row>
    <row r="19" spans="1:4" x14ac:dyDescent="0.45">
      <c r="A19" t="s">
        <v>25</v>
      </c>
      <c r="B19" t="s">
        <v>16</v>
      </c>
      <c r="C19">
        <v>2017</v>
      </c>
      <c r="D19">
        <v>74.294906865795696</v>
      </c>
    </row>
    <row r="20" spans="1:4" x14ac:dyDescent="0.45">
      <c r="A20" t="s">
        <v>25</v>
      </c>
      <c r="B20" t="s">
        <v>16</v>
      </c>
      <c r="C20">
        <v>2018</v>
      </c>
      <c r="D20">
        <v>77.7</v>
      </c>
    </row>
    <row r="21" spans="1:4" x14ac:dyDescent="0.45">
      <c r="A21" t="s">
        <v>25</v>
      </c>
      <c r="B21" t="s">
        <v>16</v>
      </c>
      <c r="C21">
        <v>2019</v>
      </c>
      <c r="D21">
        <v>79.9469520347551</v>
      </c>
    </row>
    <row r="22" spans="1:4" x14ac:dyDescent="0.45">
      <c r="A22" t="s">
        <v>25</v>
      </c>
      <c r="B22" t="s">
        <v>16</v>
      </c>
      <c r="C22">
        <v>2020</v>
      </c>
      <c r="D22">
        <v>85.514386459999997</v>
      </c>
    </row>
    <row r="23" spans="1:4" x14ac:dyDescent="0.45">
      <c r="A23" t="s">
        <v>25</v>
      </c>
      <c r="B23" t="s">
        <v>16</v>
      </c>
      <c r="C23">
        <v>2021</v>
      </c>
      <c r="D23">
        <v>87.150706830000004</v>
      </c>
    </row>
    <row r="24" spans="1:4" x14ac:dyDescent="0.45">
      <c r="A24" t="s">
        <v>25</v>
      </c>
      <c r="B24" t="s">
        <v>16</v>
      </c>
      <c r="C24">
        <v>2022</v>
      </c>
      <c r="D24">
        <v>88.375356909999994</v>
      </c>
    </row>
    <row r="25" spans="1:4" x14ac:dyDescent="0.45">
      <c r="A25" t="s">
        <v>25</v>
      </c>
      <c r="B25" t="s">
        <v>16</v>
      </c>
      <c r="C25">
        <v>2023</v>
      </c>
      <c r="D25">
        <v>89.228971659999999</v>
      </c>
    </row>
    <row r="26" spans="1:4" x14ac:dyDescent="0.45">
      <c r="A26" t="s">
        <v>25</v>
      </c>
      <c r="B26" t="s">
        <v>16</v>
      </c>
      <c r="C26">
        <v>2024</v>
      </c>
      <c r="D26">
        <v>89.667152279999996</v>
      </c>
    </row>
    <row r="27" spans="1:4" x14ac:dyDescent="0.45">
      <c r="A27" t="s">
        <v>28</v>
      </c>
      <c r="B27" t="s">
        <v>16</v>
      </c>
      <c r="C27">
        <v>2000</v>
      </c>
      <c r="D27">
        <v>46.756115611673799</v>
      </c>
    </row>
    <row r="28" spans="1:4" x14ac:dyDescent="0.45">
      <c r="A28" t="s">
        <v>28</v>
      </c>
      <c r="B28" t="s">
        <v>16</v>
      </c>
      <c r="C28">
        <v>2001</v>
      </c>
      <c r="D28">
        <v>52.689266431039499</v>
      </c>
    </row>
    <row r="29" spans="1:4" x14ac:dyDescent="0.45">
      <c r="A29" t="s">
        <v>28</v>
      </c>
      <c r="B29" t="s">
        <v>16</v>
      </c>
      <c r="C29">
        <v>2005</v>
      </c>
      <c r="D29">
        <v>63</v>
      </c>
    </row>
    <row r="30" spans="1:4" x14ac:dyDescent="0.45">
      <c r="A30" t="s">
        <v>28</v>
      </c>
      <c r="B30" t="s">
        <v>16</v>
      </c>
      <c r="C30">
        <v>2006</v>
      </c>
      <c r="D30">
        <v>66</v>
      </c>
    </row>
    <row r="31" spans="1:4" x14ac:dyDescent="0.45">
      <c r="A31" t="s">
        <v>28</v>
      </c>
      <c r="B31" t="s">
        <v>16</v>
      </c>
      <c r="C31">
        <v>2007</v>
      </c>
      <c r="D31">
        <v>69.45</v>
      </c>
    </row>
    <row r="32" spans="1:4" x14ac:dyDescent="0.45">
      <c r="A32" t="s">
        <v>28</v>
      </c>
      <c r="B32" t="s">
        <v>16</v>
      </c>
      <c r="C32">
        <v>2008</v>
      </c>
      <c r="D32">
        <v>71.67</v>
      </c>
    </row>
    <row r="33" spans="1:4" x14ac:dyDescent="0.45">
      <c r="A33" t="s">
        <v>28</v>
      </c>
      <c r="B33" t="s">
        <v>16</v>
      </c>
      <c r="C33">
        <v>2009</v>
      </c>
      <c r="D33">
        <v>74.25</v>
      </c>
    </row>
    <row r="34" spans="1:4" x14ac:dyDescent="0.45">
      <c r="A34" t="s">
        <v>28</v>
      </c>
      <c r="B34" t="s">
        <v>16</v>
      </c>
      <c r="C34">
        <v>2010</v>
      </c>
      <c r="D34">
        <v>76</v>
      </c>
    </row>
    <row r="35" spans="1:4" x14ac:dyDescent="0.45">
      <c r="A35" t="s">
        <v>28</v>
      </c>
      <c r="B35" t="s">
        <v>16</v>
      </c>
      <c r="C35">
        <v>2011</v>
      </c>
      <c r="D35">
        <v>79.487697713902904</v>
      </c>
    </row>
    <row r="36" spans="1:4" x14ac:dyDescent="0.45">
      <c r="A36" t="s">
        <v>28</v>
      </c>
      <c r="B36" t="s">
        <v>16</v>
      </c>
      <c r="C36">
        <v>2012</v>
      </c>
      <c r="D36">
        <v>79</v>
      </c>
    </row>
    <row r="37" spans="1:4" x14ac:dyDescent="0.45">
      <c r="A37" t="s">
        <v>28</v>
      </c>
      <c r="B37" t="s">
        <v>16</v>
      </c>
      <c r="C37">
        <v>2013</v>
      </c>
      <c r="D37">
        <v>83.453497166999995</v>
      </c>
    </row>
    <row r="38" spans="1:4" x14ac:dyDescent="0.45">
      <c r="A38" t="s">
        <v>28</v>
      </c>
      <c r="B38" t="s">
        <v>16</v>
      </c>
      <c r="C38">
        <v>2014</v>
      </c>
      <c r="D38">
        <v>84</v>
      </c>
    </row>
    <row r="39" spans="1:4" x14ac:dyDescent="0.45">
      <c r="A39" t="s">
        <v>28</v>
      </c>
      <c r="B39" t="s">
        <v>16</v>
      </c>
      <c r="C39">
        <v>2015</v>
      </c>
      <c r="D39">
        <v>84.560514909140807</v>
      </c>
    </row>
    <row r="40" spans="1:4" x14ac:dyDescent="0.45">
      <c r="A40" t="s">
        <v>28</v>
      </c>
      <c r="B40" t="s">
        <v>16</v>
      </c>
      <c r="C40">
        <v>2016</v>
      </c>
      <c r="D40">
        <v>86.540000919999997</v>
      </c>
    </row>
    <row r="41" spans="1:4" x14ac:dyDescent="0.45">
      <c r="A41" t="s">
        <v>28</v>
      </c>
      <c r="B41" t="s">
        <v>16</v>
      </c>
      <c r="C41">
        <v>2017</v>
      </c>
      <c r="D41">
        <v>86.545048847676796</v>
      </c>
    </row>
    <row r="42" spans="1:4" x14ac:dyDescent="0.45">
      <c r="A42" t="s">
        <v>28</v>
      </c>
      <c r="B42" t="s">
        <v>16</v>
      </c>
      <c r="C42">
        <v>2018</v>
      </c>
      <c r="D42">
        <v>90.008201600000007</v>
      </c>
    </row>
    <row r="43" spans="1:4" x14ac:dyDescent="0.45">
      <c r="A43" t="s">
        <v>28</v>
      </c>
      <c r="B43" t="s">
        <v>16</v>
      </c>
      <c r="C43">
        <v>2019</v>
      </c>
      <c r="D43">
        <v>93.609901429999994</v>
      </c>
    </row>
    <row r="44" spans="1:4" x14ac:dyDescent="0.45">
      <c r="A44" t="s">
        <v>28</v>
      </c>
      <c r="B44" t="s">
        <v>16</v>
      </c>
      <c r="C44">
        <v>2020</v>
      </c>
      <c r="D44">
        <v>94.693496699999997</v>
      </c>
    </row>
    <row r="45" spans="1:4" x14ac:dyDescent="0.45">
      <c r="A45" t="s">
        <v>28</v>
      </c>
      <c r="B45" t="s">
        <v>16</v>
      </c>
      <c r="C45">
        <v>2021</v>
      </c>
      <c r="D45">
        <v>96.972198489999997</v>
      </c>
    </row>
    <row r="46" spans="1:4" x14ac:dyDescent="0.45">
      <c r="A46" t="s">
        <v>28</v>
      </c>
      <c r="B46" t="s">
        <v>16</v>
      </c>
      <c r="C46">
        <v>2022</v>
      </c>
      <c r="D46">
        <v>96.11940002</v>
      </c>
    </row>
    <row r="47" spans="1:4" x14ac:dyDescent="0.45">
      <c r="A47" t="s">
        <v>28</v>
      </c>
      <c r="B47" t="s">
        <v>16</v>
      </c>
      <c r="C47">
        <v>2023</v>
      </c>
      <c r="D47">
        <v>96.116096499999998</v>
      </c>
    </row>
    <row r="48" spans="1:4" x14ac:dyDescent="0.45">
      <c r="A48" t="s">
        <v>28</v>
      </c>
      <c r="B48" t="s">
        <v>16</v>
      </c>
      <c r="C48">
        <v>2024</v>
      </c>
      <c r="D48">
        <v>96.131401060000002</v>
      </c>
    </row>
    <row r="49" spans="1:4" x14ac:dyDescent="0.45">
      <c r="A49" t="s">
        <v>32</v>
      </c>
      <c r="B49" t="s">
        <v>16</v>
      </c>
      <c r="C49">
        <v>2000</v>
      </c>
      <c r="D49">
        <v>2.8706851585410802</v>
      </c>
    </row>
    <row r="50" spans="1:4" x14ac:dyDescent="0.45">
      <c r="A50" t="s">
        <v>32</v>
      </c>
      <c r="B50" t="s">
        <v>16</v>
      </c>
      <c r="C50">
        <v>2001</v>
      </c>
      <c r="D50">
        <v>4.5284948690285098</v>
      </c>
    </row>
    <row r="51" spans="1:4" x14ac:dyDescent="0.45">
      <c r="A51" t="s">
        <v>32</v>
      </c>
      <c r="B51" t="s">
        <v>16</v>
      </c>
      <c r="C51">
        <v>2002</v>
      </c>
      <c r="D51">
        <v>9.1494250856074792</v>
      </c>
    </row>
    <row r="52" spans="1:4" x14ac:dyDescent="0.45">
      <c r="A52" t="s">
        <v>32</v>
      </c>
      <c r="B52" t="s">
        <v>16</v>
      </c>
      <c r="C52">
        <v>2003</v>
      </c>
      <c r="D52">
        <v>13.2075861035303</v>
      </c>
    </row>
    <row r="53" spans="1:4" x14ac:dyDescent="0.45">
      <c r="A53" t="s">
        <v>32</v>
      </c>
      <c r="B53" t="s">
        <v>16</v>
      </c>
      <c r="C53">
        <v>2004</v>
      </c>
      <c r="D53">
        <v>19.073672274442</v>
      </c>
    </row>
    <row r="54" spans="1:4" x14ac:dyDescent="0.45">
      <c r="A54" t="s">
        <v>32</v>
      </c>
      <c r="B54" t="s">
        <v>16</v>
      </c>
      <c r="C54">
        <v>2005</v>
      </c>
      <c r="D54">
        <v>21.022747248826999</v>
      </c>
    </row>
    <row r="55" spans="1:4" x14ac:dyDescent="0.45">
      <c r="A55" t="s">
        <v>32</v>
      </c>
      <c r="B55" t="s">
        <v>16</v>
      </c>
      <c r="C55">
        <v>2006</v>
      </c>
      <c r="D55">
        <v>28.17840004</v>
      </c>
    </row>
    <row r="56" spans="1:4" x14ac:dyDescent="0.45">
      <c r="A56" t="s">
        <v>32</v>
      </c>
      <c r="B56" t="s">
        <v>16</v>
      </c>
      <c r="C56">
        <v>2007</v>
      </c>
      <c r="D56">
        <v>30.879999160000001</v>
      </c>
    </row>
    <row r="57" spans="1:4" x14ac:dyDescent="0.45">
      <c r="A57" t="s">
        <v>32</v>
      </c>
      <c r="B57" t="s">
        <v>16</v>
      </c>
      <c r="C57">
        <v>2008</v>
      </c>
      <c r="D57">
        <v>33.83</v>
      </c>
    </row>
    <row r="58" spans="1:4" x14ac:dyDescent="0.45">
      <c r="A58" t="s">
        <v>32</v>
      </c>
      <c r="B58" t="s">
        <v>16</v>
      </c>
      <c r="C58">
        <v>2009</v>
      </c>
      <c r="D58">
        <v>39.22</v>
      </c>
    </row>
    <row r="59" spans="1:4" x14ac:dyDescent="0.45">
      <c r="A59" t="s">
        <v>32</v>
      </c>
      <c r="B59" t="s">
        <v>16</v>
      </c>
      <c r="C59">
        <v>2010</v>
      </c>
      <c r="D59">
        <v>40.65</v>
      </c>
    </row>
    <row r="60" spans="1:4" x14ac:dyDescent="0.45">
      <c r="A60" t="s">
        <v>32</v>
      </c>
      <c r="B60" t="s">
        <v>16</v>
      </c>
      <c r="C60">
        <v>2011</v>
      </c>
      <c r="D60">
        <v>45.69</v>
      </c>
    </row>
    <row r="61" spans="1:4" x14ac:dyDescent="0.45">
      <c r="A61" t="s">
        <v>32</v>
      </c>
      <c r="B61" t="s">
        <v>16</v>
      </c>
      <c r="C61">
        <v>2012</v>
      </c>
      <c r="D61">
        <v>48.56</v>
      </c>
    </row>
    <row r="62" spans="1:4" x14ac:dyDescent="0.45">
      <c r="A62" t="s">
        <v>32</v>
      </c>
      <c r="B62" t="s">
        <v>16</v>
      </c>
      <c r="C62">
        <v>2013</v>
      </c>
      <c r="D62">
        <v>51.04</v>
      </c>
    </row>
    <row r="63" spans="1:4" x14ac:dyDescent="0.45">
      <c r="A63" t="s">
        <v>32</v>
      </c>
      <c r="B63" t="s">
        <v>16</v>
      </c>
      <c r="C63">
        <v>2014</v>
      </c>
      <c r="D63">
        <v>54.551001879639202</v>
      </c>
    </row>
    <row r="64" spans="1:4" x14ac:dyDescent="0.45">
      <c r="A64" t="s">
        <v>32</v>
      </c>
      <c r="B64" t="s">
        <v>16</v>
      </c>
      <c r="C64">
        <v>2015</v>
      </c>
      <c r="D64">
        <v>58.327951734092402</v>
      </c>
    </row>
    <row r="65" spans="1:4" x14ac:dyDescent="0.45">
      <c r="A65" t="s">
        <v>32</v>
      </c>
      <c r="B65" t="s">
        <v>16</v>
      </c>
      <c r="C65">
        <v>2016</v>
      </c>
      <c r="D65">
        <v>60.872540068126099</v>
      </c>
    </row>
    <row r="66" spans="1:4" x14ac:dyDescent="0.45">
      <c r="A66" t="s">
        <v>32</v>
      </c>
      <c r="B66" t="s">
        <v>16</v>
      </c>
      <c r="C66">
        <v>2017</v>
      </c>
      <c r="D66">
        <v>67.471284523630501</v>
      </c>
    </row>
    <row r="67" spans="1:4" x14ac:dyDescent="0.45">
      <c r="A67" t="s">
        <v>32</v>
      </c>
      <c r="B67" t="s">
        <v>16</v>
      </c>
      <c r="C67">
        <v>2018</v>
      </c>
      <c r="D67">
        <v>70.434282540436101</v>
      </c>
    </row>
    <row r="68" spans="1:4" x14ac:dyDescent="0.45">
      <c r="A68" t="s">
        <v>32</v>
      </c>
      <c r="B68" t="s">
        <v>16</v>
      </c>
      <c r="C68">
        <v>2019</v>
      </c>
      <c r="D68">
        <v>73.912439913358895</v>
      </c>
    </row>
    <row r="69" spans="1:4" x14ac:dyDescent="0.45">
      <c r="A69" t="s">
        <v>32</v>
      </c>
      <c r="B69" t="s">
        <v>16</v>
      </c>
      <c r="C69">
        <v>2020</v>
      </c>
      <c r="D69">
        <v>81.342693530000005</v>
      </c>
    </row>
    <row r="70" spans="1:4" x14ac:dyDescent="0.45">
      <c r="A70" t="s">
        <v>32</v>
      </c>
      <c r="B70" t="s">
        <v>16</v>
      </c>
      <c r="C70">
        <v>2021</v>
      </c>
      <c r="D70">
        <v>80.689893139999995</v>
      </c>
    </row>
    <row r="71" spans="1:4" x14ac:dyDescent="0.45">
      <c r="A71" t="s">
        <v>32</v>
      </c>
      <c r="B71" t="s">
        <v>16</v>
      </c>
      <c r="C71">
        <v>2022</v>
      </c>
      <c r="D71">
        <v>80.527750940000004</v>
      </c>
    </row>
    <row r="72" spans="1:4" x14ac:dyDescent="0.45">
      <c r="A72" t="s">
        <v>32</v>
      </c>
      <c r="B72" t="s">
        <v>16</v>
      </c>
      <c r="C72">
        <v>2023</v>
      </c>
      <c r="D72">
        <v>84.150602379999995</v>
      </c>
    </row>
    <row r="73" spans="1:4" x14ac:dyDescent="0.45">
      <c r="A73" t="s">
        <v>32</v>
      </c>
      <c r="B73" t="s">
        <v>16</v>
      </c>
      <c r="C73">
        <v>2024</v>
      </c>
      <c r="D73">
        <v>84.463472269999997</v>
      </c>
    </row>
    <row r="74" spans="1:4" x14ac:dyDescent="0.45">
      <c r="A74" t="s">
        <v>34</v>
      </c>
      <c r="B74" t="s">
        <v>16</v>
      </c>
      <c r="C74">
        <v>2000</v>
      </c>
      <c r="D74">
        <v>51.3</v>
      </c>
    </row>
    <row r="75" spans="1:4" x14ac:dyDescent="0.45">
      <c r="A75" t="s">
        <v>34</v>
      </c>
      <c r="B75" t="s">
        <v>16</v>
      </c>
      <c r="C75">
        <v>2001</v>
      </c>
      <c r="D75">
        <v>60.2</v>
      </c>
    </row>
    <row r="76" spans="1:4" x14ac:dyDescent="0.45">
      <c r="A76" t="s">
        <v>34</v>
      </c>
      <c r="B76" t="s">
        <v>16</v>
      </c>
      <c r="C76">
        <v>2002</v>
      </c>
      <c r="D76">
        <v>61.593299268195203</v>
      </c>
    </row>
    <row r="77" spans="1:4" x14ac:dyDescent="0.45">
      <c r="A77" t="s">
        <v>34</v>
      </c>
      <c r="B77" t="s">
        <v>16</v>
      </c>
      <c r="C77">
        <v>2003</v>
      </c>
      <c r="D77">
        <v>64.2</v>
      </c>
    </row>
    <row r="78" spans="1:4" x14ac:dyDescent="0.45">
      <c r="A78" t="s">
        <v>34</v>
      </c>
      <c r="B78" t="s">
        <v>16</v>
      </c>
      <c r="C78">
        <v>2004</v>
      </c>
      <c r="D78">
        <v>65.9559634648989</v>
      </c>
    </row>
    <row r="79" spans="1:4" x14ac:dyDescent="0.45">
      <c r="A79" t="s">
        <v>34</v>
      </c>
      <c r="B79" t="s">
        <v>16</v>
      </c>
      <c r="C79">
        <v>2005</v>
      </c>
      <c r="D79">
        <v>71.66</v>
      </c>
    </row>
    <row r="80" spans="1:4" x14ac:dyDescent="0.45">
      <c r="A80" t="s">
        <v>34</v>
      </c>
      <c r="B80" t="s">
        <v>16</v>
      </c>
      <c r="C80">
        <v>2006</v>
      </c>
      <c r="D80">
        <v>72.400001529999997</v>
      </c>
    </row>
    <row r="81" spans="1:4" x14ac:dyDescent="0.45">
      <c r="A81" t="s">
        <v>34</v>
      </c>
      <c r="B81" t="s">
        <v>16</v>
      </c>
      <c r="C81">
        <v>2007</v>
      </c>
      <c r="D81">
        <v>73.2</v>
      </c>
    </row>
    <row r="82" spans="1:4" x14ac:dyDescent="0.45">
      <c r="A82" t="s">
        <v>34</v>
      </c>
      <c r="B82" t="s">
        <v>16</v>
      </c>
      <c r="C82">
        <v>2008</v>
      </c>
      <c r="D82">
        <v>76.699996949999999</v>
      </c>
    </row>
    <row r="83" spans="1:4" x14ac:dyDescent="0.45">
      <c r="A83" t="s">
        <v>34</v>
      </c>
      <c r="B83" t="s">
        <v>16</v>
      </c>
      <c r="C83">
        <v>2009</v>
      </c>
      <c r="D83">
        <v>80.3</v>
      </c>
    </row>
    <row r="84" spans="1:4" x14ac:dyDescent="0.45">
      <c r="A84" t="s">
        <v>34</v>
      </c>
      <c r="B84" t="s">
        <v>16</v>
      </c>
      <c r="C84">
        <v>2010</v>
      </c>
      <c r="D84">
        <v>80.3</v>
      </c>
    </row>
    <row r="85" spans="1:4" x14ac:dyDescent="0.45">
      <c r="A85" t="s">
        <v>34</v>
      </c>
      <c r="B85" t="s">
        <v>16</v>
      </c>
      <c r="C85">
        <v>2011</v>
      </c>
      <c r="D85">
        <v>83</v>
      </c>
    </row>
    <row r="86" spans="1:4" x14ac:dyDescent="0.45">
      <c r="A86" t="s">
        <v>34</v>
      </c>
      <c r="B86" t="s">
        <v>16</v>
      </c>
      <c r="C86">
        <v>2012</v>
      </c>
      <c r="D86">
        <v>83</v>
      </c>
    </row>
    <row r="87" spans="1:4" x14ac:dyDescent="0.45">
      <c r="A87" t="s">
        <v>34</v>
      </c>
      <c r="B87" t="s">
        <v>16</v>
      </c>
      <c r="C87">
        <v>2013</v>
      </c>
      <c r="D87">
        <v>85.800003050000001</v>
      </c>
    </row>
    <row r="88" spans="1:4" x14ac:dyDescent="0.45">
      <c r="A88" t="s">
        <v>34</v>
      </c>
      <c r="B88" t="s">
        <v>16</v>
      </c>
      <c r="C88">
        <v>2014</v>
      </c>
      <c r="D88">
        <v>87.120002749999998</v>
      </c>
    </row>
    <row r="89" spans="1:4" x14ac:dyDescent="0.45">
      <c r="A89" t="s">
        <v>34</v>
      </c>
      <c r="B89" t="s">
        <v>16</v>
      </c>
      <c r="C89">
        <v>2015</v>
      </c>
      <c r="D89">
        <v>90</v>
      </c>
    </row>
    <row r="90" spans="1:4" x14ac:dyDescent="0.45">
      <c r="A90" t="s">
        <v>34</v>
      </c>
      <c r="B90" t="s">
        <v>16</v>
      </c>
      <c r="C90">
        <v>2016</v>
      </c>
      <c r="D90">
        <v>91.160003660000001</v>
      </c>
    </row>
    <row r="91" spans="1:4" x14ac:dyDescent="0.45">
      <c r="A91" t="s">
        <v>34</v>
      </c>
      <c r="B91" t="s">
        <v>16</v>
      </c>
      <c r="C91">
        <v>2017</v>
      </c>
      <c r="D91">
        <v>92.701400759999999</v>
      </c>
    </row>
    <row r="92" spans="1:4" x14ac:dyDescent="0.45">
      <c r="A92" t="s">
        <v>34</v>
      </c>
      <c r="B92" t="s">
        <v>16</v>
      </c>
      <c r="C92">
        <v>2018</v>
      </c>
      <c r="D92">
        <v>94.64</v>
      </c>
    </row>
    <row r="93" spans="1:4" x14ac:dyDescent="0.45">
      <c r="A93" t="s">
        <v>34</v>
      </c>
      <c r="B93" t="s">
        <v>16</v>
      </c>
      <c r="C93">
        <v>2019</v>
      </c>
      <c r="D93">
        <v>91.912902829999993</v>
      </c>
    </row>
    <row r="94" spans="1:4" x14ac:dyDescent="0.45">
      <c r="A94" t="s">
        <v>34</v>
      </c>
      <c r="B94" t="s">
        <v>16</v>
      </c>
      <c r="C94">
        <v>2020</v>
      </c>
      <c r="D94">
        <v>92.3</v>
      </c>
    </row>
    <row r="95" spans="1:4" x14ac:dyDescent="0.45">
      <c r="A95" t="s">
        <v>34</v>
      </c>
      <c r="B95" t="s">
        <v>16</v>
      </c>
      <c r="C95">
        <v>2021</v>
      </c>
      <c r="D95">
        <v>93.937103269999994</v>
      </c>
    </row>
    <row r="96" spans="1:4" x14ac:dyDescent="0.45">
      <c r="A96" t="s">
        <v>34</v>
      </c>
      <c r="B96" t="s">
        <v>16</v>
      </c>
      <c r="C96">
        <v>2022</v>
      </c>
      <c r="D96">
        <v>94</v>
      </c>
    </row>
    <row r="97" spans="1:4" x14ac:dyDescent="0.45">
      <c r="A97" t="s">
        <v>34</v>
      </c>
      <c r="B97" t="s">
        <v>16</v>
      </c>
      <c r="C97">
        <v>2023</v>
      </c>
      <c r="D97">
        <v>94.14530182</v>
      </c>
    </row>
    <row r="98" spans="1:4" x14ac:dyDescent="0.45">
      <c r="A98" t="s">
        <v>34</v>
      </c>
      <c r="B98" t="s">
        <v>16</v>
      </c>
      <c r="C98">
        <v>2024</v>
      </c>
      <c r="D98">
        <v>94.353301999999999</v>
      </c>
    </row>
    <row r="99" spans="1:4" x14ac:dyDescent="0.45">
      <c r="A99" t="s">
        <v>78</v>
      </c>
      <c r="B99" t="s">
        <v>16</v>
      </c>
      <c r="C99">
        <v>2000</v>
      </c>
      <c r="D99">
        <v>47.1</v>
      </c>
    </row>
    <row r="100" spans="1:4" x14ac:dyDescent="0.45">
      <c r="A100" t="s">
        <v>78</v>
      </c>
      <c r="B100" t="s">
        <v>16</v>
      </c>
      <c r="C100">
        <v>2001</v>
      </c>
      <c r="D100">
        <v>55.1</v>
      </c>
    </row>
    <row r="101" spans="1:4" x14ac:dyDescent="0.45">
      <c r="A101" t="s">
        <v>78</v>
      </c>
      <c r="B101" t="s">
        <v>16</v>
      </c>
      <c r="C101">
        <v>2002</v>
      </c>
      <c r="D101">
        <v>61.4</v>
      </c>
    </row>
    <row r="102" spans="1:4" x14ac:dyDescent="0.45">
      <c r="A102" t="s">
        <v>78</v>
      </c>
      <c r="B102" t="s">
        <v>16</v>
      </c>
      <c r="C102">
        <v>2003</v>
      </c>
      <c r="D102">
        <v>65.099999999999994</v>
      </c>
    </row>
    <row r="103" spans="1:4" x14ac:dyDescent="0.45">
      <c r="A103" t="s">
        <v>78</v>
      </c>
      <c r="B103" t="s">
        <v>16</v>
      </c>
      <c r="C103">
        <v>2004</v>
      </c>
      <c r="D103">
        <v>67.8</v>
      </c>
    </row>
    <row r="104" spans="1:4" x14ac:dyDescent="0.45">
      <c r="A104" t="s">
        <v>78</v>
      </c>
      <c r="B104" t="s">
        <v>16</v>
      </c>
      <c r="C104">
        <v>2005</v>
      </c>
      <c r="D104">
        <v>70.099999999999994</v>
      </c>
    </row>
    <row r="105" spans="1:4" x14ac:dyDescent="0.45">
      <c r="A105" t="s">
        <v>78</v>
      </c>
      <c r="B105" t="s">
        <v>16</v>
      </c>
      <c r="C105">
        <v>2006</v>
      </c>
      <c r="D105">
        <v>75.7</v>
      </c>
    </row>
    <row r="106" spans="1:4" x14ac:dyDescent="0.45">
      <c r="A106" t="s">
        <v>78</v>
      </c>
      <c r="B106" t="s">
        <v>16</v>
      </c>
      <c r="C106">
        <v>2007</v>
      </c>
      <c r="D106">
        <v>77.2</v>
      </c>
    </row>
    <row r="107" spans="1:4" x14ac:dyDescent="0.45">
      <c r="A107" t="s">
        <v>78</v>
      </c>
      <c r="B107" t="s">
        <v>16</v>
      </c>
      <c r="C107">
        <v>2008</v>
      </c>
      <c r="D107">
        <v>79.2</v>
      </c>
    </row>
    <row r="108" spans="1:4" x14ac:dyDescent="0.45">
      <c r="A108" t="s">
        <v>78</v>
      </c>
      <c r="B108" t="s">
        <v>16</v>
      </c>
      <c r="C108">
        <v>2009</v>
      </c>
      <c r="D108">
        <v>81.3</v>
      </c>
    </row>
    <row r="109" spans="1:4" x14ac:dyDescent="0.45">
      <c r="A109" t="s">
        <v>78</v>
      </c>
      <c r="B109" t="s">
        <v>16</v>
      </c>
      <c r="C109">
        <v>2010</v>
      </c>
      <c r="D109">
        <v>83.9</v>
      </c>
    </row>
    <row r="110" spans="1:4" x14ac:dyDescent="0.45">
      <c r="A110" t="s">
        <v>78</v>
      </c>
      <c r="B110" t="s">
        <v>16</v>
      </c>
      <c r="C110">
        <v>2011</v>
      </c>
      <c r="D110">
        <v>85.193028180485399</v>
      </c>
    </row>
    <row r="111" spans="1:4" x14ac:dyDescent="0.45">
      <c r="A111" t="s">
        <v>78</v>
      </c>
      <c r="B111" t="s">
        <v>16</v>
      </c>
      <c r="C111">
        <v>2012</v>
      </c>
      <c r="D111">
        <v>85.2</v>
      </c>
    </row>
    <row r="112" spans="1:4" x14ac:dyDescent="0.45">
      <c r="A112" t="s">
        <v>78</v>
      </c>
      <c r="B112" t="s">
        <v>16</v>
      </c>
      <c r="C112">
        <v>2013</v>
      </c>
      <c r="D112">
        <v>86.34</v>
      </c>
    </row>
    <row r="113" spans="1:4" x14ac:dyDescent="0.45">
      <c r="A113" t="s">
        <v>78</v>
      </c>
      <c r="B113" t="s">
        <v>16</v>
      </c>
      <c r="C113">
        <v>2014</v>
      </c>
      <c r="D113">
        <v>83.6172512621702</v>
      </c>
    </row>
    <row r="114" spans="1:4" x14ac:dyDescent="0.45">
      <c r="A114" t="s">
        <v>78</v>
      </c>
      <c r="B114" t="s">
        <v>16</v>
      </c>
      <c r="C114">
        <v>2015</v>
      </c>
      <c r="D114">
        <v>87.4790555978675</v>
      </c>
    </row>
    <row r="115" spans="1:4" x14ac:dyDescent="0.45">
      <c r="A115" t="s">
        <v>78</v>
      </c>
      <c r="B115" t="s">
        <v>16</v>
      </c>
      <c r="C115">
        <v>2016</v>
      </c>
      <c r="D115">
        <v>89.134687735139195</v>
      </c>
    </row>
    <row r="116" spans="1:4" x14ac:dyDescent="0.45">
      <c r="A116" t="s">
        <v>78</v>
      </c>
      <c r="B116" t="s">
        <v>16</v>
      </c>
      <c r="C116">
        <v>2017</v>
      </c>
      <c r="D116">
        <v>89.686147671022496</v>
      </c>
    </row>
    <row r="117" spans="1:4" x14ac:dyDescent="0.45">
      <c r="A117" t="s">
        <v>78</v>
      </c>
      <c r="B117" t="s">
        <v>16</v>
      </c>
      <c r="C117">
        <v>2018</v>
      </c>
      <c r="D117">
        <v>91.800003050000001</v>
      </c>
    </row>
    <row r="118" spans="1:4" x14ac:dyDescent="0.45">
      <c r="A118" t="s">
        <v>78</v>
      </c>
      <c r="B118" t="s">
        <v>16</v>
      </c>
      <c r="C118">
        <v>2019</v>
      </c>
      <c r="D118">
        <v>93.146086953517695</v>
      </c>
    </row>
    <row r="119" spans="1:4" x14ac:dyDescent="0.45">
      <c r="A119" t="s">
        <v>78</v>
      </c>
      <c r="B119" t="s">
        <v>16</v>
      </c>
      <c r="C119">
        <v>2020</v>
      </c>
      <c r="D119">
        <v>94.349998470000003</v>
      </c>
    </row>
    <row r="120" spans="1:4" x14ac:dyDescent="0.45">
      <c r="A120" t="s">
        <v>78</v>
      </c>
      <c r="B120" t="s">
        <v>16</v>
      </c>
      <c r="C120">
        <v>2021</v>
      </c>
      <c r="D120">
        <v>95.569371540000006</v>
      </c>
    </row>
    <row r="121" spans="1:4" x14ac:dyDescent="0.45">
      <c r="A121" t="s">
        <v>78</v>
      </c>
      <c r="B121" t="s">
        <v>16</v>
      </c>
      <c r="C121">
        <v>2022</v>
      </c>
      <c r="D121">
        <v>96.452796939999999</v>
      </c>
    </row>
    <row r="122" spans="1:4" x14ac:dyDescent="0.45">
      <c r="A122" t="s">
        <v>78</v>
      </c>
      <c r="B122" t="s">
        <v>16</v>
      </c>
      <c r="C122">
        <v>2023</v>
      </c>
      <c r="D122">
        <v>97.344366230000006</v>
      </c>
    </row>
    <row r="123" spans="1:4" x14ac:dyDescent="0.45">
      <c r="A123" t="s">
        <v>78</v>
      </c>
      <c r="B123" t="s">
        <v>16</v>
      </c>
      <c r="C123">
        <v>2024</v>
      </c>
      <c r="D123">
        <v>97.344398499999997</v>
      </c>
    </row>
    <row r="124" spans="1:4" x14ac:dyDescent="0.45">
      <c r="A124" t="s">
        <v>37</v>
      </c>
      <c r="B124" t="s">
        <v>16</v>
      </c>
      <c r="C124">
        <v>2000</v>
      </c>
      <c r="D124">
        <v>1.7759132067741501</v>
      </c>
    </row>
    <row r="125" spans="1:4" x14ac:dyDescent="0.45">
      <c r="A125" t="s">
        <v>37</v>
      </c>
      <c r="B125" t="s">
        <v>16</v>
      </c>
      <c r="C125">
        <v>2001</v>
      </c>
      <c r="D125">
        <v>2.6396502148587202</v>
      </c>
    </row>
    <row r="126" spans="1:4" x14ac:dyDescent="0.45">
      <c r="A126" t="s">
        <v>37</v>
      </c>
      <c r="B126" t="s">
        <v>16</v>
      </c>
      <c r="C126">
        <v>2002</v>
      </c>
      <c r="D126">
        <v>4.5957043307755097</v>
      </c>
    </row>
    <row r="127" spans="1:4" x14ac:dyDescent="0.45">
      <c r="A127" t="s">
        <v>37</v>
      </c>
      <c r="B127" t="s">
        <v>16</v>
      </c>
      <c r="C127">
        <v>2003</v>
      </c>
      <c r="D127">
        <v>6.2</v>
      </c>
    </row>
    <row r="128" spans="1:4" x14ac:dyDescent="0.45">
      <c r="A128" t="s">
        <v>37</v>
      </c>
      <c r="B128" t="s">
        <v>16</v>
      </c>
      <c r="C128">
        <v>2004</v>
      </c>
      <c r="D128">
        <v>7.3</v>
      </c>
    </row>
    <row r="129" spans="1:4" x14ac:dyDescent="0.45">
      <c r="A129" t="s">
        <v>37</v>
      </c>
      <c r="B129" t="s">
        <v>16</v>
      </c>
      <c r="C129">
        <v>2005</v>
      </c>
      <c r="D129">
        <v>8.5232570026954093</v>
      </c>
    </row>
    <row r="130" spans="1:4" x14ac:dyDescent="0.45">
      <c r="A130" t="s">
        <v>37</v>
      </c>
      <c r="B130" t="s">
        <v>16</v>
      </c>
      <c r="C130">
        <v>2006</v>
      </c>
      <c r="D130">
        <v>10.523152619385099</v>
      </c>
    </row>
    <row r="131" spans="1:4" x14ac:dyDescent="0.45">
      <c r="A131" t="s">
        <v>37</v>
      </c>
      <c r="B131" t="s">
        <v>16</v>
      </c>
      <c r="C131">
        <v>2007</v>
      </c>
      <c r="D131">
        <v>16</v>
      </c>
    </row>
    <row r="132" spans="1:4" x14ac:dyDescent="0.45">
      <c r="A132" t="s">
        <v>37</v>
      </c>
      <c r="B132" t="s">
        <v>16</v>
      </c>
      <c r="C132">
        <v>2008</v>
      </c>
      <c r="D132">
        <v>22.6</v>
      </c>
    </row>
    <row r="133" spans="1:4" x14ac:dyDescent="0.45">
      <c r="A133" t="s">
        <v>37</v>
      </c>
      <c r="B133" t="s">
        <v>16</v>
      </c>
      <c r="C133">
        <v>2009</v>
      </c>
      <c r="D133">
        <v>28.9</v>
      </c>
    </row>
    <row r="134" spans="1:4" x14ac:dyDescent="0.45">
      <c r="A134" t="s">
        <v>37</v>
      </c>
      <c r="B134" t="s">
        <v>16</v>
      </c>
      <c r="C134">
        <v>2010</v>
      </c>
      <c r="D134">
        <v>34.299999999999997</v>
      </c>
    </row>
    <row r="135" spans="1:4" x14ac:dyDescent="0.45">
      <c r="A135" t="s">
        <v>37</v>
      </c>
      <c r="B135" t="s">
        <v>16</v>
      </c>
      <c r="C135">
        <v>2011</v>
      </c>
      <c r="D135">
        <v>38.299999999999997</v>
      </c>
    </row>
    <row r="136" spans="1:4" x14ac:dyDescent="0.45">
      <c r="A136" t="s">
        <v>37</v>
      </c>
      <c r="B136" t="s">
        <v>16</v>
      </c>
      <c r="C136">
        <v>2012</v>
      </c>
      <c r="D136">
        <v>42.300098419999998</v>
      </c>
    </row>
    <row r="137" spans="1:4" x14ac:dyDescent="0.45">
      <c r="A137" t="s">
        <v>37</v>
      </c>
      <c r="B137" t="s">
        <v>16</v>
      </c>
      <c r="C137">
        <v>2013</v>
      </c>
      <c r="D137">
        <v>45.799999239999998</v>
      </c>
    </row>
    <row r="138" spans="1:4" x14ac:dyDescent="0.45">
      <c r="A138" t="s">
        <v>37</v>
      </c>
      <c r="B138" t="s">
        <v>16</v>
      </c>
      <c r="C138">
        <v>2014</v>
      </c>
      <c r="D138">
        <v>47.900001529999997</v>
      </c>
    </row>
    <row r="139" spans="1:4" x14ac:dyDescent="0.45">
      <c r="A139" t="s">
        <v>37</v>
      </c>
      <c r="B139" t="s">
        <v>16</v>
      </c>
      <c r="C139">
        <v>2015</v>
      </c>
      <c r="D139">
        <v>50.299999239999998</v>
      </c>
    </row>
    <row r="140" spans="1:4" x14ac:dyDescent="0.45">
      <c r="A140" t="s">
        <v>37</v>
      </c>
      <c r="B140" t="s">
        <v>16</v>
      </c>
      <c r="C140">
        <v>2016</v>
      </c>
      <c r="D140">
        <v>53.2</v>
      </c>
    </row>
    <row r="141" spans="1:4" x14ac:dyDescent="0.45">
      <c r="A141" t="s">
        <v>37</v>
      </c>
      <c r="B141" t="s">
        <v>16</v>
      </c>
      <c r="C141">
        <v>2017</v>
      </c>
      <c r="D141">
        <v>54.3</v>
      </c>
    </row>
    <row r="142" spans="1:4" x14ac:dyDescent="0.45">
      <c r="A142" t="s">
        <v>37</v>
      </c>
      <c r="B142" t="s">
        <v>16</v>
      </c>
      <c r="C142">
        <v>2018</v>
      </c>
      <c r="D142">
        <v>65.358398440000002</v>
      </c>
    </row>
    <row r="143" spans="1:4" x14ac:dyDescent="0.45">
      <c r="A143" t="s">
        <v>37</v>
      </c>
      <c r="B143" t="s">
        <v>16</v>
      </c>
      <c r="C143">
        <v>2019</v>
      </c>
      <c r="D143">
        <v>64.080881297515006</v>
      </c>
    </row>
    <row r="144" spans="1:4" x14ac:dyDescent="0.45">
      <c r="A144" t="s">
        <v>37</v>
      </c>
      <c r="B144" t="s">
        <v>16</v>
      </c>
      <c r="C144">
        <v>2020</v>
      </c>
      <c r="D144">
        <v>70.052759980000005</v>
      </c>
    </row>
    <row r="145" spans="1:4" x14ac:dyDescent="0.45">
      <c r="A145" t="s">
        <v>37</v>
      </c>
      <c r="B145" t="s">
        <v>16</v>
      </c>
      <c r="C145">
        <v>2021</v>
      </c>
      <c r="D145">
        <v>73.053235169999994</v>
      </c>
    </row>
    <row r="146" spans="1:4" x14ac:dyDescent="0.45">
      <c r="A146" t="s">
        <v>37</v>
      </c>
      <c r="B146" t="s">
        <v>16</v>
      </c>
      <c r="C146">
        <v>2022</v>
      </c>
      <c r="D146">
        <v>75.611316029999998</v>
      </c>
    </row>
    <row r="147" spans="1:4" x14ac:dyDescent="0.45">
      <c r="A147" t="s">
        <v>37</v>
      </c>
      <c r="B147" t="s">
        <v>16</v>
      </c>
      <c r="C147">
        <v>2023</v>
      </c>
      <c r="D147">
        <v>90.6</v>
      </c>
    </row>
    <row r="148" spans="1:4" x14ac:dyDescent="0.45">
      <c r="A148" t="s">
        <v>37</v>
      </c>
      <c r="B148" t="s">
        <v>16</v>
      </c>
      <c r="C148">
        <v>2024</v>
      </c>
      <c r="D148">
        <v>92</v>
      </c>
    </row>
    <row r="149" spans="1:4" x14ac:dyDescent="0.45">
      <c r="A149" t="s">
        <v>47</v>
      </c>
      <c r="B149" t="s">
        <v>16</v>
      </c>
      <c r="C149">
        <v>2000</v>
      </c>
      <c r="D149">
        <v>30.216346604888901</v>
      </c>
    </row>
    <row r="150" spans="1:4" x14ac:dyDescent="0.45">
      <c r="A150" t="s">
        <v>47</v>
      </c>
      <c r="B150" t="s">
        <v>16</v>
      </c>
      <c r="C150">
        <v>2001</v>
      </c>
      <c r="D150">
        <v>31.650939416316</v>
      </c>
    </row>
    <row r="151" spans="1:4" x14ac:dyDescent="0.45">
      <c r="A151" t="s">
        <v>47</v>
      </c>
      <c r="B151" t="s">
        <v>16</v>
      </c>
      <c r="C151">
        <v>2002</v>
      </c>
      <c r="D151">
        <v>48.82</v>
      </c>
    </row>
    <row r="152" spans="1:4" x14ac:dyDescent="0.45">
      <c r="A152" t="s">
        <v>47</v>
      </c>
      <c r="B152" t="s">
        <v>16</v>
      </c>
      <c r="C152">
        <v>2003</v>
      </c>
      <c r="D152">
        <v>55.9</v>
      </c>
    </row>
    <row r="153" spans="1:4" x14ac:dyDescent="0.45">
      <c r="A153" t="s">
        <v>47</v>
      </c>
      <c r="B153" t="s">
        <v>16</v>
      </c>
      <c r="C153">
        <v>2004</v>
      </c>
      <c r="D153">
        <v>64.73</v>
      </c>
    </row>
    <row r="154" spans="1:4" x14ac:dyDescent="0.45">
      <c r="A154" t="s">
        <v>47</v>
      </c>
      <c r="B154" t="s">
        <v>16</v>
      </c>
      <c r="C154">
        <v>2005</v>
      </c>
      <c r="D154">
        <v>68.709999999999994</v>
      </c>
    </row>
    <row r="155" spans="1:4" x14ac:dyDescent="0.45">
      <c r="A155" t="s">
        <v>47</v>
      </c>
      <c r="B155" t="s">
        <v>16</v>
      </c>
      <c r="C155">
        <v>2006</v>
      </c>
      <c r="D155">
        <v>72.16</v>
      </c>
    </row>
    <row r="156" spans="1:4" x14ac:dyDescent="0.45">
      <c r="A156" t="s">
        <v>47</v>
      </c>
      <c r="B156" t="s">
        <v>16</v>
      </c>
      <c r="C156">
        <v>2007</v>
      </c>
      <c r="D156">
        <v>75.16</v>
      </c>
    </row>
    <row r="157" spans="1:4" x14ac:dyDescent="0.45">
      <c r="A157" t="s">
        <v>47</v>
      </c>
      <c r="B157" t="s">
        <v>16</v>
      </c>
      <c r="C157">
        <v>2008</v>
      </c>
      <c r="D157">
        <v>78</v>
      </c>
    </row>
    <row r="158" spans="1:4" x14ac:dyDescent="0.45">
      <c r="A158" t="s">
        <v>47</v>
      </c>
      <c r="B158" t="s">
        <v>16</v>
      </c>
      <c r="C158">
        <v>2009</v>
      </c>
      <c r="D158">
        <v>79</v>
      </c>
    </row>
    <row r="159" spans="1:4" x14ac:dyDescent="0.45">
      <c r="A159" t="s">
        <v>47</v>
      </c>
      <c r="B159" t="s">
        <v>16</v>
      </c>
      <c r="C159">
        <v>2010</v>
      </c>
      <c r="D159">
        <v>82</v>
      </c>
    </row>
    <row r="160" spans="1:4" x14ac:dyDescent="0.45">
      <c r="A160" t="s">
        <v>47</v>
      </c>
      <c r="B160" t="s">
        <v>16</v>
      </c>
      <c r="C160">
        <v>2011</v>
      </c>
      <c r="D160">
        <v>81.269999536019995</v>
      </c>
    </row>
    <row r="161" spans="1:4" x14ac:dyDescent="0.45">
      <c r="A161" t="s">
        <v>47</v>
      </c>
      <c r="B161" t="s">
        <v>16</v>
      </c>
      <c r="C161">
        <v>2012</v>
      </c>
      <c r="D161">
        <v>82.349998473839193</v>
      </c>
    </row>
    <row r="162" spans="1:4" x14ac:dyDescent="0.45">
      <c r="A162" t="s">
        <v>47</v>
      </c>
      <c r="B162" t="s">
        <v>16</v>
      </c>
      <c r="C162">
        <v>2013</v>
      </c>
      <c r="D162">
        <v>84.17</v>
      </c>
    </row>
    <row r="163" spans="1:4" x14ac:dyDescent="0.45">
      <c r="A163" t="s">
        <v>47</v>
      </c>
      <c r="B163" t="s">
        <v>16</v>
      </c>
      <c r="C163">
        <v>2014</v>
      </c>
      <c r="D163">
        <v>86.193700657875596</v>
      </c>
    </row>
    <row r="164" spans="1:4" x14ac:dyDescent="0.45">
      <c r="A164" t="s">
        <v>47</v>
      </c>
      <c r="B164" t="s">
        <v>16</v>
      </c>
      <c r="C164">
        <v>2015</v>
      </c>
      <c r="D164">
        <v>87.589799352576705</v>
      </c>
    </row>
    <row r="165" spans="1:4" x14ac:dyDescent="0.45">
      <c r="A165" t="s">
        <v>47</v>
      </c>
      <c r="B165" t="s">
        <v>16</v>
      </c>
      <c r="C165">
        <v>2016</v>
      </c>
      <c r="D165">
        <v>84.165206644121199</v>
      </c>
    </row>
    <row r="166" spans="1:4" x14ac:dyDescent="0.45">
      <c r="A166" t="s">
        <v>47</v>
      </c>
      <c r="B166" t="s">
        <v>16</v>
      </c>
      <c r="C166">
        <v>2017</v>
      </c>
      <c r="D166">
        <v>84.394153701084406</v>
      </c>
    </row>
    <row r="167" spans="1:4" x14ac:dyDescent="0.45">
      <c r="A167" t="s">
        <v>47</v>
      </c>
      <c r="B167" t="s">
        <v>16</v>
      </c>
      <c r="C167">
        <v>2018</v>
      </c>
      <c r="D167">
        <v>87.037112092840999</v>
      </c>
    </row>
    <row r="168" spans="1:4" x14ac:dyDescent="0.45">
      <c r="A168" t="s">
        <v>47</v>
      </c>
      <c r="B168" t="s">
        <v>16</v>
      </c>
      <c r="C168">
        <v>2019</v>
      </c>
      <c r="D168">
        <v>88.134516909191603</v>
      </c>
    </row>
    <row r="169" spans="1:4" x14ac:dyDescent="0.45">
      <c r="A169" t="s">
        <v>47</v>
      </c>
      <c r="B169" t="s">
        <v>16</v>
      </c>
      <c r="C169">
        <v>2020</v>
      </c>
      <c r="D169">
        <v>89.812941330000001</v>
      </c>
    </row>
    <row r="170" spans="1:4" x14ac:dyDescent="0.45">
      <c r="A170" t="s">
        <v>47</v>
      </c>
      <c r="B170" t="s">
        <v>16</v>
      </c>
      <c r="C170">
        <v>2021</v>
      </c>
      <c r="D170">
        <v>91.43060973</v>
      </c>
    </row>
    <row r="171" spans="1:4" x14ac:dyDescent="0.45">
      <c r="A171" t="s">
        <v>47</v>
      </c>
      <c r="B171" t="s">
        <v>16</v>
      </c>
      <c r="C171">
        <v>2022</v>
      </c>
      <c r="D171">
        <v>91.629843829999999</v>
      </c>
    </row>
    <row r="172" spans="1:4" x14ac:dyDescent="0.45">
      <c r="A172" t="s">
        <v>47</v>
      </c>
      <c r="B172" t="s">
        <v>16</v>
      </c>
      <c r="C172">
        <v>2023</v>
      </c>
      <c r="D172">
        <v>92.476376299999998</v>
      </c>
    </row>
    <row r="173" spans="1:4" x14ac:dyDescent="0.45">
      <c r="A173" t="s">
        <v>47</v>
      </c>
      <c r="B173" t="s">
        <v>16</v>
      </c>
      <c r="C173">
        <v>2024</v>
      </c>
      <c r="D173">
        <v>93.49999579</v>
      </c>
    </row>
    <row r="174" spans="1:4" x14ac:dyDescent="0.45">
      <c r="A174" t="s">
        <v>39</v>
      </c>
      <c r="B174" t="s">
        <v>16</v>
      </c>
      <c r="C174">
        <v>2000</v>
      </c>
      <c r="D174">
        <v>0.64126503750481301</v>
      </c>
    </row>
    <row r="175" spans="1:4" x14ac:dyDescent="0.45">
      <c r="A175" t="s">
        <v>39</v>
      </c>
      <c r="B175" t="s">
        <v>16</v>
      </c>
      <c r="C175">
        <v>2001</v>
      </c>
      <c r="D175">
        <v>0.83894561147760405</v>
      </c>
    </row>
    <row r="176" spans="1:4" x14ac:dyDescent="0.45">
      <c r="A176" t="s">
        <v>39</v>
      </c>
      <c r="B176" t="s">
        <v>16</v>
      </c>
      <c r="C176">
        <v>2002</v>
      </c>
      <c r="D176">
        <v>2.7199997146542101</v>
      </c>
    </row>
    <row r="177" spans="1:4" x14ac:dyDescent="0.45">
      <c r="A177" t="s">
        <v>39</v>
      </c>
      <c r="B177" t="s">
        <v>16</v>
      </c>
      <c r="C177">
        <v>2003</v>
      </c>
      <c r="D177">
        <v>4.0378851070670096</v>
      </c>
    </row>
    <row r="178" spans="1:4" x14ac:dyDescent="0.45">
      <c r="A178" t="s">
        <v>39</v>
      </c>
      <c r="B178" t="s">
        <v>16</v>
      </c>
      <c r="C178">
        <v>2004</v>
      </c>
      <c r="D178">
        <v>11.92</v>
      </c>
    </row>
    <row r="179" spans="1:4" x14ac:dyDescent="0.45">
      <c r="A179" t="s">
        <v>39</v>
      </c>
      <c r="B179" t="s">
        <v>16</v>
      </c>
      <c r="C179">
        <v>2005</v>
      </c>
      <c r="D179">
        <v>12.75</v>
      </c>
    </row>
    <row r="180" spans="1:4" x14ac:dyDescent="0.45">
      <c r="A180" t="s">
        <v>39</v>
      </c>
      <c r="B180" t="s">
        <v>16</v>
      </c>
      <c r="C180">
        <v>2006</v>
      </c>
      <c r="D180">
        <v>13.66</v>
      </c>
    </row>
    <row r="181" spans="1:4" x14ac:dyDescent="0.45">
      <c r="A181" t="s">
        <v>39</v>
      </c>
      <c r="B181" t="s">
        <v>16</v>
      </c>
      <c r="C181">
        <v>2007</v>
      </c>
      <c r="D181">
        <v>16.03</v>
      </c>
    </row>
    <row r="182" spans="1:4" x14ac:dyDescent="0.45">
      <c r="A182" t="s">
        <v>39</v>
      </c>
      <c r="B182" t="s">
        <v>16</v>
      </c>
      <c r="C182">
        <v>2008</v>
      </c>
      <c r="D182">
        <v>18.010000000000002</v>
      </c>
    </row>
    <row r="183" spans="1:4" x14ac:dyDescent="0.45">
      <c r="A183" t="s">
        <v>39</v>
      </c>
      <c r="B183" t="s">
        <v>16</v>
      </c>
      <c r="C183">
        <v>2009</v>
      </c>
      <c r="D183">
        <v>20</v>
      </c>
    </row>
    <row r="184" spans="1:4" x14ac:dyDescent="0.45">
      <c r="A184" t="s">
        <v>39</v>
      </c>
      <c r="B184" t="s">
        <v>16</v>
      </c>
      <c r="C184">
        <v>2010</v>
      </c>
      <c r="D184">
        <v>21.6</v>
      </c>
    </row>
    <row r="185" spans="1:4" x14ac:dyDescent="0.45">
      <c r="A185" t="s">
        <v>39</v>
      </c>
      <c r="B185" t="s">
        <v>16</v>
      </c>
      <c r="C185">
        <v>2011</v>
      </c>
      <c r="D185">
        <v>25.6</v>
      </c>
    </row>
    <row r="186" spans="1:4" x14ac:dyDescent="0.45">
      <c r="A186" t="s">
        <v>39</v>
      </c>
      <c r="B186" t="s">
        <v>16</v>
      </c>
      <c r="C186">
        <v>2012</v>
      </c>
      <c r="D186">
        <v>26.4</v>
      </c>
    </row>
    <row r="187" spans="1:4" x14ac:dyDescent="0.45">
      <c r="A187" t="s">
        <v>39</v>
      </c>
      <c r="B187" t="s">
        <v>16</v>
      </c>
      <c r="C187">
        <v>2013</v>
      </c>
      <c r="D187">
        <v>29.4</v>
      </c>
    </row>
    <row r="188" spans="1:4" x14ac:dyDescent="0.45">
      <c r="A188" t="s">
        <v>39</v>
      </c>
      <c r="B188" t="s">
        <v>16</v>
      </c>
      <c r="C188">
        <v>2014</v>
      </c>
      <c r="D188">
        <v>33.894603911527497</v>
      </c>
    </row>
    <row r="189" spans="1:4" x14ac:dyDescent="0.45">
      <c r="A189" t="s">
        <v>39</v>
      </c>
      <c r="B189" t="s">
        <v>16</v>
      </c>
      <c r="C189">
        <v>2015</v>
      </c>
      <c r="D189">
        <v>37.8193834276939</v>
      </c>
    </row>
    <row r="190" spans="1:4" x14ac:dyDescent="0.45">
      <c r="A190" t="s">
        <v>39</v>
      </c>
      <c r="B190" t="s">
        <v>16</v>
      </c>
      <c r="C190">
        <v>2016</v>
      </c>
      <c r="D190">
        <v>41.248067088577201</v>
      </c>
    </row>
    <row r="191" spans="1:4" x14ac:dyDescent="0.45">
      <c r="A191" t="s">
        <v>39</v>
      </c>
      <c r="B191" t="s">
        <v>16</v>
      </c>
      <c r="C191">
        <v>2017</v>
      </c>
      <c r="D191">
        <v>44.950204245285697</v>
      </c>
    </row>
    <row r="192" spans="1:4" x14ac:dyDescent="0.45">
      <c r="A192" t="s">
        <v>39</v>
      </c>
      <c r="B192" t="s">
        <v>16</v>
      </c>
      <c r="C192">
        <v>2018</v>
      </c>
      <c r="D192">
        <v>46.924336767920003</v>
      </c>
    </row>
    <row r="193" spans="1:4" x14ac:dyDescent="0.45">
      <c r="A193" t="s">
        <v>39</v>
      </c>
      <c r="B193" t="s">
        <v>16</v>
      </c>
      <c r="C193">
        <v>2019</v>
      </c>
      <c r="D193">
        <v>57.282866399019497</v>
      </c>
    </row>
    <row r="194" spans="1:4" x14ac:dyDescent="0.45">
      <c r="A194" t="s">
        <v>39</v>
      </c>
      <c r="B194" t="s">
        <v>16</v>
      </c>
      <c r="C194">
        <v>2020</v>
      </c>
      <c r="D194">
        <v>71.914200960000002</v>
      </c>
    </row>
    <row r="195" spans="1:4" x14ac:dyDescent="0.45">
      <c r="A195" t="s">
        <v>39</v>
      </c>
      <c r="B195" t="s">
        <v>16</v>
      </c>
      <c r="C195">
        <v>2021</v>
      </c>
      <c r="D195">
        <v>72.055999760000006</v>
      </c>
    </row>
    <row r="196" spans="1:4" x14ac:dyDescent="0.45">
      <c r="A196" t="s">
        <v>39</v>
      </c>
      <c r="B196" t="s">
        <v>16</v>
      </c>
      <c r="C196">
        <v>2022</v>
      </c>
      <c r="D196">
        <v>72.198065560000003</v>
      </c>
    </row>
    <row r="197" spans="1:4" x14ac:dyDescent="0.45">
      <c r="A197" t="s">
        <v>39</v>
      </c>
      <c r="B197" t="s">
        <v>16</v>
      </c>
      <c r="C197">
        <v>2023</v>
      </c>
      <c r="D197">
        <v>74.011901859999995</v>
      </c>
    </row>
    <row r="198" spans="1:4" x14ac:dyDescent="0.45">
      <c r="A198" t="s">
        <v>39</v>
      </c>
      <c r="B198" t="s">
        <v>16</v>
      </c>
      <c r="C198">
        <v>2024</v>
      </c>
      <c r="D198">
        <v>74.648399350000005</v>
      </c>
    </row>
    <row r="199" spans="1:4" x14ac:dyDescent="0.45">
      <c r="A199" t="s">
        <v>76</v>
      </c>
      <c r="B199" t="s">
        <v>16</v>
      </c>
      <c r="C199">
        <v>2000</v>
      </c>
      <c r="D199">
        <v>13.624960808989901</v>
      </c>
    </row>
    <row r="200" spans="1:4" x14ac:dyDescent="0.45">
      <c r="A200" t="s">
        <v>76</v>
      </c>
      <c r="B200" t="s">
        <v>16</v>
      </c>
      <c r="C200">
        <v>2001</v>
      </c>
      <c r="D200">
        <v>18.148722690293202</v>
      </c>
    </row>
    <row r="201" spans="1:4" x14ac:dyDescent="0.45">
      <c r="A201" t="s">
        <v>76</v>
      </c>
      <c r="B201" t="s">
        <v>16</v>
      </c>
      <c r="C201">
        <v>2002</v>
      </c>
      <c r="D201">
        <v>20.39</v>
      </c>
    </row>
    <row r="202" spans="1:4" x14ac:dyDescent="0.45">
      <c r="A202" t="s">
        <v>76</v>
      </c>
      <c r="B202" t="s">
        <v>16</v>
      </c>
      <c r="C202">
        <v>2003</v>
      </c>
      <c r="D202">
        <v>39.93</v>
      </c>
    </row>
    <row r="203" spans="1:4" x14ac:dyDescent="0.45">
      <c r="A203" t="s">
        <v>76</v>
      </c>
      <c r="B203" t="s">
        <v>16</v>
      </c>
      <c r="C203">
        <v>2004</v>
      </c>
      <c r="D203">
        <v>44.01</v>
      </c>
    </row>
    <row r="204" spans="1:4" x14ac:dyDescent="0.45">
      <c r="A204" t="s">
        <v>76</v>
      </c>
      <c r="B204" t="s">
        <v>16</v>
      </c>
      <c r="C204">
        <v>2005</v>
      </c>
      <c r="D204">
        <v>47.88</v>
      </c>
    </row>
    <row r="205" spans="1:4" x14ac:dyDescent="0.45">
      <c r="A205" t="s">
        <v>76</v>
      </c>
      <c r="B205" t="s">
        <v>16</v>
      </c>
      <c r="C205">
        <v>2006</v>
      </c>
      <c r="D205">
        <v>50.37</v>
      </c>
    </row>
    <row r="206" spans="1:4" x14ac:dyDescent="0.45">
      <c r="A206" t="s">
        <v>76</v>
      </c>
      <c r="B206" t="s">
        <v>16</v>
      </c>
      <c r="C206">
        <v>2007</v>
      </c>
      <c r="D206">
        <v>55.11</v>
      </c>
    </row>
    <row r="207" spans="1:4" x14ac:dyDescent="0.45">
      <c r="A207" t="s">
        <v>76</v>
      </c>
      <c r="B207" t="s">
        <v>16</v>
      </c>
      <c r="C207">
        <v>2008</v>
      </c>
      <c r="D207">
        <v>59.6</v>
      </c>
    </row>
    <row r="208" spans="1:4" x14ac:dyDescent="0.45">
      <c r="A208" t="s">
        <v>76</v>
      </c>
      <c r="B208" t="s">
        <v>16</v>
      </c>
      <c r="C208">
        <v>2009</v>
      </c>
      <c r="D208">
        <v>62.4</v>
      </c>
    </row>
    <row r="209" spans="1:4" x14ac:dyDescent="0.45">
      <c r="A209" t="s">
        <v>76</v>
      </c>
      <c r="B209" t="s">
        <v>16</v>
      </c>
      <c r="C209">
        <v>2010</v>
      </c>
      <c r="D209">
        <v>65.8</v>
      </c>
    </row>
    <row r="210" spans="1:4" x14ac:dyDescent="0.45">
      <c r="A210" t="s">
        <v>76</v>
      </c>
      <c r="B210" t="s">
        <v>16</v>
      </c>
      <c r="C210">
        <v>2011</v>
      </c>
      <c r="D210">
        <v>67.0899993926581</v>
      </c>
    </row>
    <row r="211" spans="1:4" x14ac:dyDescent="0.45">
      <c r="A211" t="s">
        <v>76</v>
      </c>
      <c r="B211" t="s">
        <v>16</v>
      </c>
      <c r="C211">
        <v>2012</v>
      </c>
      <c r="D211">
        <v>69.809999942002406</v>
      </c>
    </row>
    <row r="212" spans="1:4" x14ac:dyDescent="0.45">
      <c r="A212" t="s">
        <v>76</v>
      </c>
      <c r="B212" t="s">
        <v>16</v>
      </c>
      <c r="C212">
        <v>2013</v>
      </c>
      <c r="D212">
        <v>71.635000000000005</v>
      </c>
    </row>
    <row r="213" spans="1:4" x14ac:dyDescent="0.45">
      <c r="A213" t="s">
        <v>76</v>
      </c>
      <c r="B213" t="s">
        <v>16</v>
      </c>
      <c r="C213">
        <v>2014</v>
      </c>
      <c r="D213">
        <v>76.186708977871206</v>
      </c>
    </row>
    <row r="214" spans="1:4" x14ac:dyDescent="0.45">
      <c r="A214" t="s">
        <v>76</v>
      </c>
      <c r="B214" t="s">
        <v>16</v>
      </c>
      <c r="C214">
        <v>2015</v>
      </c>
      <c r="D214">
        <v>78.689631870351505</v>
      </c>
    </row>
    <row r="215" spans="1:4" x14ac:dyDescent="0.45">
      <c r="A215" t="s">
        <v>76</v>
      </c>
      <c r="B215" t="s">
        <v>16</v>
      </c>
      <c r="C215">
        <v>2016</v>
      </c>
      <c r="D215">
        <v>80.561332943217906</v>
      </c>
    </row>
    <row r="216" spans="1:4" x14ac:dyDescent="0.45">
      <c r="A216" t="s">
        <v>76</v>
      </c>
      <c r="B216" t="s">
        <v>16</v>
      </c>
      <c r="C216">
        <v>2017</v>
      </c>
      <c r="D216">
        <v>84.602245701652393</v>
      </c>
    </row>
    <row r="217" spans="1:4" x14ac:dyDescent="0.45">
      <c r="A217" t="s">
        <v>76</v>
      </c>
      <c r="B217" t="s">
        <v>16</v>
      </c>
      <c r="C217">
        <v>2018</v>
      </c>
      <c r="D217">
        <v>86.107235525658993</v>
      </c>
    </row>
    <row r="218" spans="1:4" x14ac:dyDescent="0.45">
      <c r="A218" t="s">
        <v>76</v>
      </c>
      <c r="B218" t="s">
        <v>16</v>
      </c>
      <c r="C218">
        <v>2019</v>
      </c>
      <c r="D218">
        <v>90.718665325266997</v>
      </c>
    </row>
    <row r="219" spans="1:4" x14ac:dyDescent="0.45">
      <c r="A219" t="s">
        <v>76</v>
      </c>
      <c r="B219" t="s">
        <v>16</v>
      </c>
      <c r="C219">
        <v>2020</v>
      </c>
      <c r="D219">
        <v>93.205648920000002</v>
      </c>
    </row>
    <row r="220" spans="1:4" x14ac:dyDescent="0.45">
      <c r="A220" t="s">
        <v>76</v>
      </c>
      <c r="B220" t="s">
        <v>16</v>
      </c>
      <c r="C220">
        <v>2021</v>
      </c>
      <c r="D220">
        <v>93.897521569999995</v>
      </c>
    </row>
    <row r="221" spans="1:4" x14ac:dyDescent="0.45">
      <c r="A221" t="s">
        <v>76</v>
      </c>
      <c r="B221" t="s">
        <v>16</v>
      </c>
      <c r="C221">
        <v>2022</v>
      </c>
      <c r="D221">
        <v>94.485543199999995</v>
      </c>
    </row>
    <row r="222" spans="1:4" x14ac:dyDescent="0.45">
      <c r="A222" t="s">
        <v>76</v>
      </c>
      <c r="B222" t="s">
        <v>16</v>
      </c>
      <c r="C222">
        <v>2023</v>
      </c>
      <c r="D222">
        <v>95.445645159999998</v>
      </c>
    </row>
    <row r="223" spans="1:4" x14ac:dyDescent="0.45">
      <c r="A223" t="s">
        <v>76</v>
      </c>
      <c r="B223" t="s">
        <v>16</v>
      </c>
      <c r="C223">
        <v>2024</v>
      </c>
      <c r="D223">
        <v>95.757451599999996</v>
      </c>
    </row>
    <row r="224" spans="1:4" x14ac:dyDescent="0.45">
      <c r="A224" t="s">
        <v>44</v>
      </c>
      <c r="B224" t="s">
        <v>16</v>
      </c>
      <c r="C224">
        <v>2000</v>
      </c>
      <c r="D224">
        <v>14.307923943067699</v>
      </c>
    </row>
    <row r="225" spans="1:4" x14ac:dyDescent="0.45">
      <c r="A225" t="s">
        <v>44</v>
      </c>
      <c r="B225" t="s">
        <v>16</v>
      </c>
      <c r="C225">
        <v>2001</v>
      </c>
      <c r="D225">
        <v>26.3259035521688</v>
      </c>
    </row>
    <row r="226" spans="1:4" x14ac:dyDescent="0.45">
      <c r="A226" t="s">
        <v>44</v>
      </c>
      <c r="B226" t="s">
        <v>16</v>
      </c>
      <c r="C226">
        <v>2002</v>
      </c>
      <c r="D226">
        <v>30.18</v>
      </c>
    </row>
    <row r="227" spans="1:4" x14ac:dyDescent="0.45">
      <c r="A227" t="s">
        <v>44</v>
      </c>
      <c r="B227" t="s">
        <v>16</v>
      </c>
      <c r="C227">
        <v>2003</v>
      </c>
      <c r="D227">
        <v>36.14</v>
      </c>
    </row>
    <row r="228" spans="1:4" x14ac:dyDescent="0.45">
      <c r="A228" t="s">
        <v>44</v>
      </c>
      <c r="B228" t="s">
        <v>16</v>
      </c>
      <c r="C228">
        <v>2004</v>
      </c>
      <c r="D228">
        <v>39.15</v>
      </c>
    </row>
    <row r="229" spans="1:4" x14ac:dyDescent="0.45">
      <c r="A229" t="s">
        <v>44</v>
      </c>
      <c r="B229" t="s">
        <v>16</v>
      </c>
      <c r="C229">
        <v>2005</v>
      </c>
      <c r="D229">
        <v>42.87</v>
      </c>
    </row>
    <row r="230" spans="1:4" x14ac:dyDescent="0.45">
      <c r="A230" t="s">
        <v>44</v>
      </c>
      <c r="B230" t="s">
        <v>16</v>
      </c>
      <c r="C230">
        <v>2006</v>
      </c>
      <c r="D230">
        <v>46.87</v>
      </c>
    </row>
    <row r="231" spans="1:4" x14ac:dyDescent="0.45">
      <c r="A231" t="s">
        <v>44</v>
      </c>
      <c r="B231" t="s">
        <v>16</v>
      </c>
      <c r="C231">
        <v>2007</v>
      </c>
      <c r="D231">
        <v>66.09</v>
      </c>
    </row>
    <row r="232" spans="1:4" x14ac:dyDescent="0.45">
      <c r="A232" t="s">
        <v>44</v>
      </c>
      <c r="B232" t="s">
        <v>16</v>
      </c>
      <c r="C232">
        <v>2008</v>
      </c>
      <c r="D232">
        <v>70.680000000000007</v>
      </c>
    </row>
    <row r="233" spans="1:4" x14ac:dyDescent="0.45">
      <c r="A233" t="s">
        <v>44</v>
      </c>
      <c r="B233" t="s">
        <v>16</v>
      </c>
      <c r="C233">
        <v>2009</v>
      </c>
      <c r="D233">
        <v>71.58</v>
      </c>
    </row>
    <row r="234" spans="1:4" x14ac:dyDescent="0.45">
      <c r="A234" t="s">
        <v>44</v>
      </c>
      <c r="B234" t="s">
        <v>16</v>
      </c>
      <c r="C234">
        <v>2010</v>
      </c>
      <c r="D234">
        <v>77.28</v>
      </c>
    </row>
    <row r="235" spans="1:4" x14ac:dyDescent="0.45">
      <c r="A235" t="s">
        <v>44</v>
      </c>
      <c r="B235" t="s">
        <v>16</v>
      </c>
      <c r="C235">
        <v>2011</v>
      </c>
      <c r="D235">
        <v>77.819998992670605</v>
      </c>
    </row>
    <row r="236" spans="1:4" x14ac:dyDescent="0.45">
      <c r="A236" t="s">
        <v>44</v>
      </c>
      <c r="B236" t="s">
        <v>16</v>
      </c>
      <c r="C236">
        <v>2012</v>
      </c>
      <c r="D236">
        <v>81.44</v>
      </c>
    </row>
    <row r="237" spans="1:4" x14ac:dyDescent="0.45">
      <c r="A237" t="s">
        <v>44</v>
      </c>
      <c r="B237" t="s">
        <v>16</v>
      </c>
      <c r="C237">
        <v>2013</v>
      </c>
      <c r="D237">
        <v>81.919799999999995</v>
      </c>
    </row>
    <row r="238" spans="1:4" x14ac:dyDescent="0.45">
      <c r="A238" t="s">
        <v>44</v>
      </c>
      <c r="B238" t="s">
        <v>16</v>
      </c>
      <c r="C238">
        <v>2014</v>
      </c>
      <c r="D238">
        <v>83.751099668182107</v>
      </c>
    </row>
    <row r="239" spans="1:4" x14ac:dyDescent="0.45">
      <c r="A239" t="s">
        <v>44</v>
      </c>
      <c r="B239" t="s">
        <v>16</v>
      </c>
      <c r="C239">
        <v>2015</v>
      </c>
      <c r="D239">
        <v>78.006037707190202</v>
      </c>
    </row>
    <row r="240" spans="1:4" x14ac:dyDescent="0.45">
      <c r="A240" t="s">
        <v>44</v>
      </c>
      <c r="B240" t="s">
        <v>16</v>
      </c>
      <c r="C240">
        <v>2016</v>
      </c>
      <c r="D240">
        <v>79.269811320754698</v>
      </c>
    </row>
    <row r="241" spans="1:4" x14ac:dyDescent="0.45">
      <c r="A241" t="s">
        <v>44</v>
      </c>
      <c r="B241" t="s">
        <v>16</v>
      </c>
      <c r="C241">
        <v>2017</v>
      </c>
      <c r="D241">
        <v>80.502459724360705</v>
      </c>
    </row>
    <row r="242" spans="1:4" x14ac:dyDescent="0.45">
      <c r="A242" t="s">
        <v>44</v>
      </c>
      <c r="B242" t="s">
        <v>16</v>
      </c>
      <c r="C242">
        <v>2018</v>
      </c>
      <c r="D242">
        <v>82.043186778848394</v>
      </c>
    </row>
    <row r="243" spans="1:4" x14ac:dyDescent="0.45">
      <c r="A243" t="s">
        <v>44</v>
      </c>
      <c r="B243" t="s">
        <v>16</v>
      </c>
      <c r="C243">
        <v>2019</v>
      </c>
      <c r="D243">
        <v>83.339744086688299</v>
      </c>
    </row>
    <row r="244" spans="1:4" x14ac:dyDescent="0.45">
      <c r="A244" t="s">
        <v>44</v>
      </c>
      <c r="B244" t="s">
        <v>16</v>
      </c>
      <c r="C244">
        <v>2020</v>
      </c>
      <c r="D244">
        <v>84.706398010000001</v>
      </c>
    </row>
    <row r="245" spans="1:4" x14ac:dyDescent="0.45">
      <c r="A245" t="s">
        <v>44</v>
      </c>
      <c r="B245" t="s">
        <v>16</v>
      </c>
      <c r="C245">
        <v>2021</v>
      </c>
      <c r="D245">
        <v>86.095485749999995</v>
      </c>
    </row>
    <row r="246" spans="1:4" x14ac:dyDescent="0.45">
      <c r="A246" t="s">
        <v>44</v>
      </c>
      <c r="B246" t="s">
        <v>16</v>
      </c>
      <c r="C246">
        <v>2022</v>
      </c>
      <c r="D246">
        <v>85.333317339999994</v>
      </c>
    </row>
    <row r="247" spans="1:4" x14ac:dyDescent="0.45">
      <c r="A247" t="s">
        <v>44</v>
      </c>
      <c r="B247" t="s">
        <v>16</v>
      </c>
      <c r="C247">
        <v>2023</v>
      </c>
      <c r="D247">
        <v>86.836357890000002</v>
      </c>
    </row>
    <row r="248" spans="1:4" x14ac:dyDescent="0.45">
      <c r="A248" t="s">
        <v>44</v>
      </c>
      <c r="B248" t="s">
        <v>16</v>
      </c>
      <c r="C248">
        <v>2024</v>
      </c>
      <c r="D248">
        <v>88.653816379999995</v>
      </c>
    </row>
    <row r="249" spans="1:4" x14ac:dyDescent="0.45">
      <c r="A249" t="s">
        <v>82</v>
      </c>
      <c r="B249" t="s">
        <v>16</v>
      </c>
      <c r="C249">
        <v>2000</v>
      </c>
      <c r="D249">
        <v>26.821754350857798</v>
      </c>
    </row>
    <row r="250" spans="1:4" x14ac:dyDescent="0.45">
      <c r="A250" t="s">
        <v>82</v>
      </c>
      <c r="B250" t="s">
        <v>16</v>
      </c>
      <c r="C250">
        <v>2001</v>
      </c>
      <c r="D250">
        <v>33.481094874414701</v>
      </c>
    </row>
    <row r="251" spans="1:4" x14ac:dyDescent="0.45">
      <c r="A251" t="s">
        <v>82</v>
      </c>
      <c r="B251" t="s">
        <v>16</v>
      </c>
      <c r="C251">
        <v>2002</v>
      </c>
      <c r="D251">
        <v>56.48</v>
      </c>
    </row>
    <row r="252" spans="1:4" x14ac:dyDescent="0.45">
      <c r="A252" t="s">
        <v>82</v>
      </c>
      <c r="B252" t="s">
        <v>16</v>
      </c>
      <c r="C252">
        <v>2003</v>
      </c>
      <c r="D252">
        <v>64.819999999999993</v>
      </c>
    </row>
    <row r="253" spans="1:4" x14ac:dyDescent="0.45">
      <c r="A253" t="s">
        <v>82</v>
      </c>
      <c r="B253" t="s">
        <v>16</v>
      </c>
      <c r="C253">
        <v>2004</v>
      </c>
      <c r="D253">
        <v>65.61</v>
      </c>
    </row>
    <row r="254" spans="1:4" x14ac:dyDescent="0.45">
      <c r="A254" t="s">
        <v>82</v>
      </c>
      <c r="B254" t="s">
        <v>16</v>
      </c>
      <c r="C254">
        <v>2005</v>
      </c>
      <c r="D254">
        <v>70</v>
      </c>
    </row>
    <row r="255" spans="1:4" x14ac:dyDescent="0.45">
      <c r="A255" t="s">
        <v>82</v>
      </c>
      <c r="B255" t="s">
        <v>16</v>
      </c>
      <c r="C255">
        <v>2006</v>
      </c>
      <c r="D255">
        <v>68.819999999999993</v>
      </c>
    </row>
    <row r="256" spans="1:4" x14ac:dyDescent="0.45">
      <c r="A256" t="s">
        <v>82</v>
      </c>
      <c r="B256" t="s">
        <v>16</v>
      </c>
      <c r="C256">
        <v>2007</v>
      </c>
      <c r="D256">
        <v>75.09</v>
      </c>
    </row>
    <row r="257" spans="1:4" x14ac:dyDescent="0.45">
      <c r="A257" t="s">
        <v>82</v>
      </c>
      <c r="B257" t="s">
        <v>16</v>
      </c>
      <c r="C257">
        <v>2008</v>
      </c>
      <c r="D257">
        <v>78.39</v>
      </c>
    </row>
    <row r="258" spans="1:4" x14ac:dyDescent="0.45">
      <c r="A258" t="s">
        <v>82</v>
      </c>
      <c r="B258" t="s">
        <v>16</v>
      </c>
      <c r="C258">
        <v>2009</v>
      </c>
      <c r="D258">
        <v>83.56</v>
      </c>
    </row>
    <row r="259" spans="1:4" x14ac:dyDescent="0.45">
      <c r="A259" t="s">
        <v>82</v>
      </c>
      <c r="B259" t="s">
        <v>16</v>
      </c>
      <c r="C259">
        <v>2010</v>
      </c>
      <c r="D259">
        <v>85</v>
      </c>
    </row>
    <row r="260" spans="1:4" x14ac:dyDescent="0.45">
      <c r="A260" t="s">
        <v>82</v>
      </c>
      <c r="B260" t="s">
        <v>16</v>
      </c>
      <c r="C260">
        <v>2011</v>
      </c>
      <c r="D260">
        <v>85.379998549632205</v>
      </c>
    </row>
    <row r="261" spans="1:4" x14ac:dyDescent="0.45">
      <c r="A261" t="s">
        <v>82</v>
      </c>
      <c r="B261" t="s">
        <v>16</v>
      </c>
      <c r="C261">
        <v>2012</v>
      </c>
      <c r="D261">
        <v>87.479998424211104</v>
      </c>
    </row>
    <row r="262" spans="1:4" x14ac:dyDescent="0.45">
      <c r="A262" t="s">
        <v>82</v>
      </c>
      <c r="B262" t="s">
        <v>16</v>
      </c>
      <c r="C262">
        <v>2013</v>
      </c>
      <c r="D262">
        <v>89.844099999999997</v>
      </c>
    </row>
    <row r="263" spans="1:4" x14ac:dyDescent="0.45">
      <c r="A263" t="s">
        <v>82</v>
      </c>
      <c r="B263" t="s">
        <v>16</v>
      </c>
      <c r="C263">
        <v>2014</v>
      </c>
      <c r="D263">
        <v>91.613300917645304</v>
      </c>
    </row>
    <row r="264" spans="1:4" x14ac:dyDescent="0.45">
      <c r="A264" t="s">
        <v>82</v>
      </c>
      <c r="B264" t="s">
        <v>16</v>
      </c>
      <c r="C264">
        <v>2015</v>
      </c>
      <c r="D264">
        <v>92.000299874023398</v>
      </c>
    </row>
    <row r="265" spans="1:4" x14ac:dyDescent="0.45">
      <c r="A265" t="s">
        <v>82</v>
      </c>
      <c r="B265" t="s">
        <v>16</v>
      </c>
      <c r="C265">
        <v>2016</v>
      </c>
      <c r="D265">
        <v>94.775800631888202</v>
      </c>
    </row>
    <row r="266" spans="1:4" x14ac:dyDescent="0.45">
      <c r="A266" t="s">
        <v>82</v>
      </c>
      <c r="B266" t="s">
        <v>16</v>
      </c>
      <c r="C266">
        <v>2017</v>
      </c>
      <c r="D266">
        <v>90.424550486855296</v>
      </c>
    </row>
    <row r="267" spans="1:4" x14ac:dyDescent="0.45">
      <c r="A267" t="s">
        <v>82</v>
      </c>
      <c r="B267" t="s">
        <v>16</v>
      </c>
      <c r="C267">
        <v>2018</v>
      </c>
      <c r="D267">
        <v>90.692008988783002</v>
      </c>
    </row>
    <row r="268" spans="1:4" x14ac:dyDescent="0.45">
      <c r="A268" t="s">
        <v>82</v>
      </c>
      <c r="B268" t="s">
        <v>16</v>
      </c>
      <c r="C268">
        <v>2019</v>
      </c>
      <c r="D268">
        <v>92.516628549713801</v>
      </c>
    </row>
    <row r="269" spans="1:4" x14ac:dyDescent="0.45">
      <c r="A269" t="s">
        <v>82</v>
      </c>
      <c r="B269" t="s">
        <v>16</v>
      </c>
      <c r="C269">
        <v>2020</v>
      </c>
      <c r="D269">
        <v>94.81820132</v>
      </c>
    </row>
    <row r="270" spans="1:4" x14ac:dyDescent="0.45">
      <c r="A270" t="s">
        <v>82</v>
      </c>
      <c r="B270" t="s">
        <v>16</v>
      </c>
      <c r="C270">
        <v>2021</v>
      </c>
      <c r="D270">
        <v>96.196502690000003</v>
      </c>
    </row>
    <row r="271" spans="1:4" x14ac:dyDescent="0.45">
      <c r="A271" t="s">
        <v>82</v>
      </c>
      <c r="B271" t="s">
        <v>16</v>
      </c>
      <c r="C271">
        <v>2022</v>
      </c>
      <c r="D271">
        <v>95.465301510000003</v>
      </c>
    </row>
    <row r="272" spans="1:4" x14ac:dyDescent="0.45">
      <c r="A272" t="s">
        <v>82</v>
      </c>
      <c r="B272" t="s">
        <v>16</v>
      </c>
      <c r="C272">
        <v>2023</v>
      </c>
      <c r="D272">
        <v>95.447196959999999</v>
      </c>
    </row>
    <row r="273" spans="1:4" x14ac:dyDescent="0.45">
      <c r="A273" t="s">
        <v>82</v>
      </c>
      <c r="B273" t="s">
        <v>16</v>
      </c>
      <c r="C273">
        <v>2024</v>
      </c>
      <c r="D273">
        <v>95.472099299999996</v>
      </c>
    </row>
    <row r="274" spans="1:4" x14ac:dyDescent="0.45">
      <c r="A274" t="s">
        <v>52</v>
      </c>
      <c r="B274" t="s">
        <v>16</v>
      </c>
      <c r="C274">
        <v>2000</v>
      </c>
      <c r="D274">
        <v>0.92556386446685801</v>
      </c>
    </row>
    <row r="275" spans="1:4" x14ac:dyDescent="0.45">
      <c r="A275" t="s">
        <v>52</v>
      </c>
      <c r="B275" t="s">
        <v>16</v>
      </c>
      <c r="C275">
        <v>2001</v>
      </c>
      <c r="D275">
        <v>2.0186138594845899</v>
      </c>
    </row>
    <row r="276" spans="1:4" x14ac:dyDescent="0.45">
      <c r="A276" t="s">
        <v>52</v>
      </c>
      <c r="B276" t="s">
        <v>16</v>
      </c>
      <c r="C276">
        <v>2002</v>
      </c>
      <c r="D276">
        <v>2.1341357329580801</v>
      </c>
    </row>
    <row r="277" spans="1:4" x14ac:dyDescent="0.45">
      <c r="A277" t="s">
        <v>52</v>
      </c>
      <c r="B277" t="s">
        <v>16</v>
      </c>
      <c r="C277">
        <v>2003</v>
      </c>
      <c r="D277">
        <v>2.3870197795947599</v>
      </c>
    </row>
    <row r="278" spans="1:4" x14ac:dyDescent="0.45">
      <c r="A278" t="s">
        <v>52</v>
      </c>
      <c r="B278" t="s">
        <v>16</v>
      </c>
      <c r="C278">
        <v>2004</v>
      </c>
      <c r="D278">
        <v>2.6002858763341399</v>
      </c>
    </row>
    <row r="279" spans="1:4" x14ac:dyDescent="0.45">
      <c r="A279" t="s">
        <v>52</v>
      </c>
      <c r="B279" t="s">
        <v>16</v>
      </c>
      <c r="C279">
        <v>2005</v>
      </c>
      <c r="D279">
        <v>3.6020247625964599</v>
      </c>
    </row>
    <row r="280" spans="1:4" x14ac:dyDescent="0.45">
      <c r="A280" t="s">
        <v>52</v>
      </c>
      <c r="B280" t="s">
        <v>16</v>
      </c>
      <c r="C280">
        <v>2006</v>
      </c>
      <c r="D280">
        <v>4.7648131336665704</v>
      </c>
    </row>
    <row r="281" spans="1:4" x14ac:dyDescent="0.45">
      <c r="A281" t="s">
        <v>52</v>
      </c>
      <c r="B281" t="s">
        <v>16</v>
      </c>
      <c r="C281">
        <v>2007</v>
      </c>
      <c r="D281">
        <v>5.7862747293419901</v>
      </c>
    </row>
    <row r="282" spans="1:4" x14ac:dyDescent="0.45">
      <c r="A282" t="s">
        <v>52</v>
      </c>
      <c r="B282" t="s">
        <v>16</v>
      </c>
      <c r="C282">
        <v>2008</v>
      </c>
      <c r="D282">
        <v>7.9175000190000002</v>
      </c>
    </row>
    <row r="283" spans="1:4" x14ac:dyDescent="0.45">
      <c r="A283" t="s">
        <v>52</v>
      </c>
      <c r="B283" t="s">
        <v>16</v>
      </c>
      <c r="C283">
        <v>2009</v>
      </c>
      <c r="D283">
        <v>6.92</v>
      </c>
    </row>
    <row r="284" spans="1:4" x14ac:dyDescent="0.45">
      <c r="A284" t="s">
        <v>52</v>
      </c>
      <c r="B284" t="s">
        <v>16</v>
      </c>
      <c r="C284">
        <v>2010</v>
      </c>
      <c r="D284">
        <v>10.92</v>
      </c>
    </row>
    <row r="285" spans="1:4" x14ac:dyDescent="0.45">
      <c r="A285" t="s">
        <v>52</v>
      </c>
      <c r="B285" t="s">
        <v>16</v>
      </c>
      <c r="C285">
        <v>2011</v>
      </c>
      <c r="D285">
        <v>12.28</v>
      </c>
    </row>
    <row r="286" spans="1:4" x14ac:dyDescent="0.45">
      <c r="A286" t="s">
        <v>52</v>
      </c>
      <c r="B286" t="s">
        <v>16</v>
      </c>
      <c r="C286">
        <v>2012</v>
      </c>
      <c r="D286">
        <v>14.52</v>
      </c>
    </row>
    <row r="287" spans="1:4" x14ac:dyDescent="0.45">
      <c r="A287" t="s">
        <v>52</v>
      </c>
      <c r="B287" t="s">
        <v>16</v>
      </c>
      <c r="C287">
        <v>2013</v>
      </c>
      <c r="D287">
        <v>14.94</v>
      </c>
    </row>
    <row r="288" spans="1:4" x14ac:dyDescent="0.45">
      <c r="A288" t="s">
        <v>52</v>
      </c>
      <c r="B288" t="s">
        <v>16</v>
      </c>
      <c r="C288">
        <v>2014</v>
      </c>
      <c r="D288">
        <v>17.143159835056601</v>
      </c>
    </row>
    <row r="289" spans="1:4" x14ac:dyDescent="0.45">
      <c r="A289" t="s">
        <v>52</v>
      </c>
      <c r="B289" t="s">
        <v>16</v>
      </c>
      <c r="C289">
        <v>2015</v>
      </c>
      <c r="D289">
        <v>22.062742603379</v>
      </c>
    </row>
    <row r="290" spans="1:4" x14ac:dyDescent="0.45">
      <c r="A290" t="s">
        <v>52</v>
      </c>
      <c r="B290" t="s">
        <v>16</v>
      </c>
      <c r="C290">
        <v>2016</v>
      </c>
      <c r="D290">
        <v>25.447353701827002</v>
      </c>
    </row>
    <row r="291" spans="1:4" x14ac:dyDescent="0.45">
      <c r="A291" t="s">
        <v>52</v>
      </c>
      <c r="B291" t="s">
        <v>16</v>
      </c>
      <c r="C291">
        <v>2017</v>
      </c>
      <c r="D291">
        <v>32.335806250688002</v>
      </c>
    </row>
    <row r="292" spans="1:4" x14ac:dyDescent="0.45">
      <c r="A292" t="s">
        <v>52</v>
      </c>
      <c r="B292" t="s">
        <v>16</v>
      </c>
      <c r="C292">
        <v>2018</v>
      </c>
      <c r="D292">
        <v>39.904638638576202</v>
      </c>
    </row>
    <row r="293" spans="1:4" x14ac:dyDescent="0.45">
      <c r="A293" t="s">
        <v>52</v>
      </c>
      <c r="B293" t="s">
        <v>16</v>
      </c>
      <c r="C293">
        <v>2019</v>
      </c>
      <c r="D293">
        <v>47.690648978837501</v>
      </c>
    </row>
    <row r="294" spans="1:4" x14ac:dyDescent="0.45">
      <c r="A294" t="s">
        <v>52</v>
      </c>
      <c r="B294" t="s">
        <v>16</v>
      </c>
      <c r="C294">
        <v>2020</v>
      </c>
      <c r="D294">
        <v>53.72649449</v>
      </c>
    </row>
    <row r="295" spans="1:4" x14ac:dyDescent="0.45">
      <c r="A295" t="s">
        <v>52</v>
      </c>
      <c r="B295" t="s">
        <v>16</v>
      </c>
      <c r="C295">
        <v>2021</v>
      </c>
      <c r="D295">
        <v>62.10447842</v>
      </c>
    </row>
    <row r="296" spans="1:4" x14ac:dyDescent="0.45">
      <c r="A296" t="s">
        <v>52</v>
      </c>
      <c r="B296" t="s">
        <v>16</v>
      </c>
      <c r="C296">
        <v>2022</v>
      </c>
      <c r="D296">
        <v>66.484612769999998</v>
      </c>
    </row>
    <row r="297" spans="1:4" x14ac:dyDescent="0.45">
      <c r="A297" t="s">
        <v>52</v>
      </c>
      <c r="B297" t="s">
        <v>16</v>
      </c>
      <c r="C297">
        <v>2023</v>
      </c>
      <c r="D297">
        <v>69.208365540000003</v>
      </c>
    </row>
    <row r="298" spans="1:4" x14ac:dyDescent="0.45">
      <c r="A298" t="s">
        <v>52</v>
      </c>
      <c r="B298" t="s">
        <v>16</v>
      </c>
      <c r="C298">
        <v>2024</v>
      </c>
      <c r="D298">
        <v>72.780755439999993</v>
      </c>
    </row>
    <row r="299" spans="1:4" x14ac:dyDescent="0.45">
      <c r="A299" t="s">
        <v>49</v>
      </c>
      <c r="B299" t="s">
        <v>16</v>
      </c>
      <c r="C299">
        <v>2000</v>
      </c>
      <c r="D299">
        <v>0.52753244993094595</v>
      </c>
    </row>
    <row r="300" spans="1:4" x14ac:dyDescent="0.45">
      <c r="A300" t="s">
        <v>49</v>
      </c>
      <c r="B300" t="s">
        <v>16</v>
      </c>
      <c r="C300">
        <v>2001</v>
      </c>
      <c r="D300">
        <v>0.66014637700992795</v>
      </c>
    </row>
    <row r="301" spans="1:4" x14ac:dyDescent="0.45">
      <c r="A301" t="s">
        <v>49</v>
      </c>
      <c r="B301" t="s">
        <v>16</v>
      </c>
      <c r="C301">
        <v>2002</v>
      </c>
      <c r="D301">
        <v>1.5378755817508301</v>
      </c>
    </row>
    <row r="302" spans="1:4" x14ac:dyDescent="0.45">
      <c r="A302" t="s">
        <v>49</v>
      </c>
      <c r="B302" t="s">
        <v>16</v>
      </c>
      <c r="C302">
        <v>2003</v>
      </c>
      <c r="D302">
        <v>1.6864899706362499</v>
      </c>
    </row>
    <row r="303" spans="1:4" x14ac:dyDescent="0.45">
      <c r="A303" t="s">
        <v>49</v>
      </c>
      <c r="B303" t="s">
        <v>16</v>
      </c>
      <c r="C303">
        <v>2004</v>
      </c>
      <c r="D303">
        <v>1.9761364919055899</v>
      </c>
    </row>
    <row r="304" spans="1:4" x14ac:dyDescent="0.45">
      <c r="A304" t="s">
        <v>49</v>
      </c>
      <c r="B304" t="s">
        <v>16</v>
      </c>
      <c r="C304">
        <v>2005</v>
      </c>
      <c r="D304">
        <v>2.3880999090000001</v>
      </c>
    </row>
    <row r="305" spans="1:4" x14ac:dyDescent="0.45">
      <c r="A305" t="s">
        <v>49</v>
      </c>
      <c r="B305" t="s">
        <v>16</v>
      </c>
      <c r="C305">
        <v>2006</v>
      </c>
      <c r="D305">
        <v>2.80549986534254</v>
      </c>
    </row>
    <row r="306" spans="1:4" x14ac:dyDescent="0.45">
      <c r="A306" t="s">
        <v>49</v>
      </c>
      <c r="B306" t="s">
        <v>16</v>
      </c>
      <c r="C306">
        <v>2007</v>
      </c>
      <c r="D306">
        <v>3.95</v>
      </c>
    </row>
    <row r="307" spans="1:4" x14ac:dyDescent="0.45">
      <c r="A307" t="s">
        <v>49</v>
      </c>
      <c r="B307" t="s">
        <v>16</v>
      </c>
      <c r="C307">
        <v>2008</v>
      </c>
      <c r="D307">
        <v>4.38</v>
      </c>
    </row>
    <row r="308" spans="1:4" x14ac:dyDescent="0.45">
      <c r="A308" t="s">
        <v>49</v>
      </c>
      <c r="B308" t="s">
        <v>16</v>
      </c>
      <c r="C308">
        <v>2009</v>
      </c>
      <c r="D308">
        <v>5.12</v>
      </c>
    </row>
    <row r="309" spans="1:4" x14ac:dyDescent="0.45">
      <c r="A309" t="s">
        <v>49</v>
      </c>
      <c r="B309" t="s">
        <v>16</v>
      </c>
      <c r="C309">
        <v>2010</v>
      </c>
      <c r="D309">
        <v>7.5</v>
      </c>
    </row>
    <row r="310" spans="1:4" x14ac:dyDescent="0.45">
      <c r="A310" t="s">
        <v>49</v>
      </c>
      <c r="B310" t="s">
        <v>16</v>
      </c>
      <c r="C310">
        <v>2011</v>
      </c>
      <c r="D310">
        <v>10.07</v>
      </c>
    </row>
    <row r="311" spans="1:4" x14ac:dyDescent="0.45">
      <c r="A311" t="s">
        <v>49</v>
      </c>
      <c r="B311" t="s">
        <v>16</v>
      </c>
      <c r="C311">
        <v>2012</v>
      </c>
      <c r="D311">
        <v>11.100000380000001</v>
      </c>
    </row>
    <row r="312" spans="1:4" x14ac:dyDescent="0.45">
      <c r="A312" t="s">
        <v>49</v>
      </c>
      <c r="B312" t="s">
        <v>16</v>
      </c>
      <c r="C312">
        <v>2013</v>
      </c>
      <c r="D312">
        <v>12.30000019</v>
      </c>
    </row>
    <row r="313" spans="1:4" x14ac:dyDescent="0.45">
      <c r="A313" t="s">
        <v>49</v>
      </c>
      <c r="B313" t="s">
        <v>16</v>
      </c>
      <c r="C313">
        <v>2014</v>
      </c>
      <c r="D313">
        <v>13.5</v>
      </c>
    </row>
    <row r="314" spans="1:4" x14ac:dyDescent="0.45">
      <c r="A314" t="s">
        <v>49</v>
      </c>
      <c r="B314" t="s">
        <v>16</v>
      </c>
      <c r="C314">
        <v>2015</v>
      </c>
      <c r="D314">
        <v>14.899999620000001</v>
      </c>
    </row>
    <row r="315" spans="1:4" x14ac:dyDescent="0.45">
      <c r="A315" t="s">
        <v>49</v>
      </c>
      <c r="B315" t="s">
        <v>16</v>
      </c>
      <c r="C315">
        <v>2016</v>
      </c>
      <c r="D315">
        <v>16.5</v>
      </c>
    </row>
    <row r="316" spans="1:4" x14ac:dyDescent="0.45">
      <c r="A316" t="s">
        <v>49</v>
      </c>
      <c r="B316" t="s">
        <v>16</v>
      </c>
      <c r="C316">
        <v>2017</v>
      </c>
      <c r="D316">
        <v>18.200000760000002</v>
      </c>
    </row>
    <row r="317" spans="1:4" x14ac:dyDescent="0.45">
      <c r="A317" t="s">
        <v>49</v>
      </c>
      <c r="B317" t="s">
        <v>16</v>
      </c>
      <c r="C317">
        <v>2018</v>
      </c>
      <c r="D317">
        <v>20.081300037938401</v>
      </c>
    </row>
    <row r="318" spans="1:4" x14ac:dyDescent="0.45">
      <c r="A318" t="s">
        <v>49</v>
      </c>
      <c r="B318" t="s">
        <v>16</v>
      </c>
      <c r="C318">
        <v>2019</v>
      </c>
      <c r="D318">
        <v>29.523500439999999</v>
      </c>
    </row>
    <row r="319" spans="1:4" x14ac:dyDescent="0.45">
      <c r="A319" t="s">
        <v>49</v>
      </c>
      <c r="B319" t="s">
        <v>16</v>
      </c>
      <c r="C319">
        <v>2020</v>
      </c>
      <c r="D319">
        <v>43.405443130000002</v>
      </c>
    </row>
    <row r="320" spans="1:4" x14ac:dyDescent="0.45">
      <c r="A320" t="s">
        <v>49</v>
      </c>
      <c r="B320" t="s">
        <v>16</v>
      </c>
      <c r="C320">
        <v>2021</v>
      </c>
      <c r="D320">
        <v>49.258098599999997</v>
      </c>
    </row>
    <row r="321" spans="1:4" x14ac:dyDescent="0.45">
      <c r="A321" t="s">
        <v>49</v>
      </c>
      <c r="B321" t="s">
        <v>16</v>
      </c>
      <c r="C321">
        <v>2022</v>
      </c>
      <c r="D321">
        <v>55.9</v>
      </c>
    </row>
    <row r="322" spans="1:4" x14ac:dyDescent="0.45">
      <c r="A322" t="s">
        <v>49</v>
      </c>
      <c r="B322" t="s">
        <v>16</v>
      </c>
      <c r="C322">
        <v>2023</v>
      </c>
      <c r="D322">
        <v>60.252300259999998</v>
      </c>
    </row>
    <row r="323" spans="1:4" x14ac:dyDescent="0.45">
      <c r="A323" t="s">
        <v>49</v>
      </c>
      <c r="B323" t="s">
        <v>16</v>
      </c>
      <c r="C323">
        <v>2024</v>
      </c>
      <c r="D323">
        <v>64.943496699999997</v>
      </c>
    </row>
    <row r="324" spans="1:4" x14ac:dyDescent="0.45">
      <c r="A324" t="s">
        <v>54</v>
      </c>
      <c r="B324" t="s">
        <v>16</v>
      </c>
      <c r="C324">
        <v>2000</v>
      </c>
      <c r="D324">
        <v>23.110874244103702</v>
      </c>
    </row>
    <row r="325" spans="1:4" x14ac:dyDescent="0.45">
      <c r="A325" t="s">
        <v>54</v>
      </c>
      <c r="B325" t="s">
        <v>16</v>
      </c>
      <c r="C325">
        <v>2001</v>
      </c>
      <c r="D325">
        <v>27.2221169788811</v>
      </c>
    </row>
    <row r="326" spans="1:4" x14ac:dyDescent="0.45">
      <c r="A326" t="s">
        <v>54</v>
      </c>
      <c r="B326" t="s">
        <v>16</v>
      </c>
      <c r="C326">
        <v>2002</v>
      </c>
      <c r="D326">
        <v>28.04</v>
      </c>
    </row>
    <row r="327" spans="1:4" x14ac:dyDescent="0.45">
      <c r="A327" t="s">
        <v>54</v>
      </c>
      <c r="B327" t="s">
        <v>16</v>
      </c>
      <c r="C327">
        <v>2003</v>
      </c>
      <c r="D327">
        <v>29.04</v>
      </c>
    </row>
    <row r="328" spans="1:4" x14ac:dyDescent="0.45">
      <c r="A328" t="s">
        <v>54</v>
      </c>
      <c r="B328" t="s">
        <v>16</v>
      </c>
      <c r="C328">
        <v>2004</v>
      </c>
      <c r="D328">
        <v>33.24</v>
      </c>
    </row>
    <row r="329" spans="1:4" x14ac:dyDescent="0.45">
      <c r="A329" t="s">
        <v>54</v>
      </c>
      <c r="B329" t="s">
        <v>16</v>
      </c>
      <c r="C329">
        <v>2005</v>
      </c>
      <c r="D329">
        <v>35</v>
      </c>
    </row>
    <row r="330" spans="1:4" x14ac:dyDescent="0.45">
      <c r="A330" t="s">
        <v>54</v>
      </c>
      <c r="B330" t="s">
        <v>16</v>
      </c>
      <c r="C330">
        <v>2006</v>
      </c>
      <c r="D330">
        <v>37.99</v>
      </c>
    </row>
    <row r="331" spans="1:4" x14ac:dyDescent="0.45">
      <c r="A331" t="s">
        <v>54</v>
      </c>
      <c r="B331" t="s">
        <v>16</v>
      </c>
      <c r="C331">
        <v>2007</v>
      </c>
      <c r="D331">
        <v>40.79</v>
      </c>
    </row>
    <row r="332" spans="1:4" x14ac:dyDescent="0.45">
      <c r="A332" t="s">
        <v>54</v>
      </c>
      <c r="B332" t="s">
        <v>16</v>
      </c>
      <c r="C332">
        <v>2008</v>
      </c>
      <c r="D332">
        <v>44.53</v>
      </c>
    </row>
    <row r="333" spans="1:4" x14ac:dyDescent="0.45">
      <c r="A333" t="s">
        <v>54</v>
      </c>
      <c r="B333" t="s">
        <v>16</v>
      </c>
      <c r="C333">
        <v>2009</v>
      </c>
      <c r="D333">
        <v>48.83</v>
      </c>
    </row>
    <row r="334" spans="1:4" x14ac:dyDescent="0.45">
      <c r="A334" t="s">
        <v>54</v>
      </c>
      <c r="B334" t="s">
        <v>16</v>
      </c>
      <c r="C334">
        <v>2010</v>
      </c>
      <c r="D334">
        <v>53.68</v>
      </c>
    </row>
    <row r="335" spans="1:4" x14ac:dyDescent="0.45">
      <c r="A335" t="s">
        <v>54</v>
      </c>
      <c r="B335" t="s">
        <v>16</v>
      </c>
      <c r="C335">
        <v>2011</v>
      </c>
      <c r="D335">
        <v>54.389998301881398</v>
      </c>
    </row>
    <row r="336" spans="1:4" x14ac:dyDescent="0.45">
      <c r="A336" t="s">
        <v>54</v>
      </c>
      <c r="B336" t="s">
        <v>16</v>
      </c>
      <c r="C336">
        <v>2012</v>
      </c>
      <c r="D336">
        <v>55.829997993283001</v>
      </c>
    </row>
    <row r="337" spans="1:4" x14ac:dyDescent="0.45">
      <c r="A337" t="s">
        <v>54</v>
      </c>
      <c r="B337" t="s">
        <v>16</v>
      </c>
      <c r="C337">
        <v>2013</v>
      </c>
      <c r="D337">
        <v>58.459299999999999</v>
      </c>
    </row>
    <row r="338" spans="1:4" x14ac:dyDescent="0.45">
      <c r="A338" t="s">
        <v>54</v>
      </c>
      <c r="B338" t="s">
        <v>16</v>
      </c>
      <c r="C338">
        <v>2014</v>
      </c>
      <c r="D338">
        <v>55.638460224229298</v>
      </c>
    </row>
    <row r="339" spans="1:4" x14ac:dyDescent="0.45">
      <c r="A339" t="s">
        <v>54</v>
      </c>
      <c r="B339" t="s">
        <v>16</v>
      </c>
      <c r="C339">
        <v>2015</v>
      </c>
      <c r="D339">
        <v>58.1417349568747</v>
      </c>
    </row>
    <row r="340" spans="1:4" x14ac:dyDescent="0.45">
      <c r="A340" t="s">
        <v>54</v>
      </c>
      <c r="B340" t="s">
        <v>16</v>
      </c>
      <c r="C340">
        <v>2016</v>
      </c>
      <c r="D340">
        <v>61.324252766630302</v>
      </c>
    </row>
    <row r="341" spans="1:4" x14ac:dyDescent="0.45">
      <c r="A341" t="s">
        <v>54</v>
      </c>
      <c r="B341" t="s">
        <v>16</v>
      </c>
      <c r="C341">
        <v>2017</v>
      </c>
      <c r="D341">
        <v>63.0773469984291</v>
      </c>
    </row>
    <row r="342" spans="1:4" x14ac:dyDescent="0.45">
      <c r="A342" t="s">
        <v>54</v>
      </c>
      <c r="B342" t="s">
        <v>16</v>
      </c>
      <c r="C342">
        <v>2018</v>
      </c>
      <c r="D342">
        <v>74.3871829234822</v>
      </c>
    </row>
    <row r="343" spans="1:4" x14ac:dyDescent="0.45">
      <c r="A343" t="s">
        <v>54</v>
      </c>
      <c r="B343" t="s">
        <v>16</v>
      </c>
      <c r="C343">
        <v>2019</v>
      </c>
      <c r="D343">
        <v>67.850710287483594</v>
      </c>
    </row>
    <row r="344" spans="1:4" x14ac:dyDescent="0.45">
      <c r="A344" t="s">
        <v>54</v>
      </c>
      <c r="B344" t="s">
        <v>16</v>
      </c>
      <c r="C344">
        <v>2020</v>
      </c>
      <c r="D344">
        <v>70.483427849999998</v>
      </c>
    </row>
    <row r="345" spans="1:4" x14ac:dyDescent="0.45">
      <c r="A345" t="s">
        <v>54</v>
      </c>
      <c r="B345" t="s">
        <v>16</v>
      </c>
      <c r="C345">
        <v>2021</v>
      </c>
      <c r="D345">
        <v>74.862327399999998</v>
      </c>
    </row>
    <row r="346" spans="1:4" x14ac:dyDescent="0.45">
      <c r="A346" t="s">
        <v>54</v>
      </c>
      <c r="B346" t="s">
        <v>16</v>
      </c>
      <c r="C346">
        <v>2022</v>
      </c>
      <c r="D346">
        <v>85.06074504</v>
      </c>
    </row>
    <row r="347" spans="1:4" x14ac:dyDescent="0.45">
      <c r="A347" t="s">
        <v>54</v>
      </c>
      <c r="B347" t="s">
        <v>16</v>
      </c>
      <c r="C347">
        <v>2023</v>
      </c>
      <c r="D347">
        <v>87.027829199999999</v>
      </c>
    </row>
    <row r="348" spans="1:4" x14ac:dyDescent="0.45">
      <c r="A348" t="s">
        <v>54</v>
      </c>
      <c r="B348" t="s">
        <v>16</v>
      </c>
      <c r="C348">
        <v>2024</v>
      </c>
      <c r="D348">
        <v>89.220720200000002</v>
      </c>
    </row>
    <row r="349" spans="1:4" x14ac:dyDescent="0.45">
      <c r="A349" t="s">
        <v>56</v>
      </c>
      <c r="B349" t="s">
        <v>16</v>
      </c>
      <c r="C349">
        <v>2000</v>
      </c>
      <c r="D349">
        <v>29.990740358914199</v>
      </c>
    </row>
    <row r="350" spans="1:4" x14ac:dyDescent="0.45">
      <c r="A350" t="s">
        <v>56</v>
      </c>
      <c r="B350" t="s">
        <v>16</v>
      </c>
      <c r="C350">
        <v>2001</v>
      </c>
      <c r="D350">
        <v>38.532060861271901</v>
      </c>
    </row>
    <row r="351" spans="1:4" x14ac:dyDescent="0.45">
      <c r="A351" t="s">
        <v>56</v>
      </c>
      <c r="B351" t="s">
        <v>16</v>
      </c>
      <c r="C351">
        <v>2002</v>
      </c>
      <c r="D351">
        <v>46.594201117991702</v>
      </c>
    </row>
    <row r="352" spans="1:4" x14ac:dyDescent="0.45">
      <c r="A352" t="s">
        <v>56</v>
      </c>
      <c r="B352" t="s">
        <v>16</v>
      </c>
      <c r="C352">
        <v>2003</v>
      </c>
      <c r="D352">
        <v>48.435265889965301</v>
      </c>
    </row>
    <row r="353" spans="1:4" x14ac:dyDescent="0.45">
      <c r="A353" t="s">
        <v>56</v>
      </c>
      <c r="B353" t="s">
        <v>16</v>
      </c>
      <c r="C353">
        <v>2004</v>
      </c>
      <c r="D353">
        <v>62.3939296327259</v>
      </c>
    </row>
    <row r="354" spans="1:4" x14ac:dyDescent="0.45">
      <c r="A354" t="s">
        <v>56</v>
      </c>
      <c r="B354" t="s">
        <v>16</v>
      </c>
      <c r="C354">
        <v>2005</v>
      </c>
      <c r="D354">
        <v>66.921066104290105</v>
      </c>
    </row>
    <row r="355" spans="1:4" x14ac:dyDescent="0.45">
      <c r="A355" t="s">
        <v>56</v>
      </c>
      <c r="B355" t="s">
        <v>16</v>
      </c>
      <c r="C355">
        <v>2006</v>
      </c>
      <c r="D355">
        <v>68.685270321379505</v>
      </c>
    </row>
    <row r="356" spans="1:4" x14ac:dyDescent="0.45">
      <c r="A356" t="s">
        <v>56</v>
      </c>
      <c r="B356" t="s">
        <v>16</v>
      </c>
      <c r="C356">
        <v>2007</v>
      </c>
      <c r="D356">
        <v>74.3</v>
      </c>
    </row>
    <row r="357" spans="1:4" x14ac:dyDescent="0.45">
      <c r="A357" t="s">
        <v>56</v>
      </c>
      <c r="B357" t="s">
        <v>16</v>
      </c>
      <c r="C357">
        <v>2008</v>
      </c>
      <c r="D357">
        <v>75.400000000000006</v>
      </c>
    </row>
    <row r="358" spans="1:4" x14ac:dyDescent="0.45">
      <c r="A358" t="s">
        <v>56</v>
      </c>
      <c r="B358" t="s">
        <v>16</v>
      </c>
      <c r="C358">
        <v>2009</v>
      </c>
      <c r="D358">
        <v>78</v>
      </c>
    </row>
    <row r="359" spans="1:4" x14ac:dyDescent="0.45">
      <c r="A359" t="s">
        <v>56</v>
      </c>
      <c r="B359" t="s">
        <v>16</v>
      </c>
      <c r="C359">
        <v>2010</v>
      </c>
      <c r="D359">
        <v>78.209999999999994</v>
      </c>
    </row>
    <row r="360" spans="1:4" x14ac:dyDescent="0.45">
      <c r="A360" t="s">
        <v>56</v>
      </c>
      <c r="B360" t="s">
        <v>16</v>
      </c>
      <c r="C360">
        <v>2011</v>
      </c>
      <c r="D360">
        <v>79.054113524473905</v>
      </c>
    </row>
    <row r="361" spans="1:4" x14ac:dyDescent="0.45">
      <c r="A361" t="s">
        <v>56</v>
      </c>
      <c r="B361" t="s">
        <v>16</v>
      </c>
      <c r="C361">
        <v>2012</v>
      </c>
      <c r="D361">
        <v>79.496399999999994</v>
      </c>
    </row>
    <row r="362" spans="1:4" x14ac:dyDescent="0.45">
      <c r="A362" t="s">
        <v>56</v>
      </c>
      <c r="B362" t="s">
        <v>16</v>
      </c>
      <c r="C362">
        <v>2013</v>
      </c>
      <c r="D362">
        <v>88.219428910999994</v>
      </c>
    </row>
    <row r="363" spans="1:4" x14ac:dyDescent="0.45">
      <c r="A363" t="s">
        <v>56</v>
      </c>
      <c r="B363" t="s">
        <v>16</v>
      </c>
      <c r="C363">
        <v>2014</v>
      </c>
      <c r="D363">
        <v>89.106833016607496</v>
      </c>
    </row>
    <row r="364" spans="1:4" x14ac:dyDescent="0.45">
      <c r="A364" t="s">
        <v>56</v>
      </c>
      <c r="B364" t="s">
        <v>16</v>
      </c>
      <c r="C364">
        <v>2015</v>
      </c>
      <c r="D364">
        <v>91.058028392996206</v>
      </c>
    </row>
    <row r="365" spans="1:4" x14ac:dyDescent="0.45">
      <c r="A365" t="s">
        <v>56</v>
      </c>
      <c r="B365" t="s">
        <v>16</v>
      </c>
      <c r="C365">
        <v>2016</v>
      </c>
      <c r="D365">
        <v>93.182721282161694</v>
      </c>
    </row>
    <row r="366" spans="1:4" x14ac:dyDescent="0.45">
      <c r="A366" t="s">
        <v>56</v>
      </c>
      <c r="B366" t="s">
        <v>16</v>
      </c>
      <c r="C366">
        <v>2017</v>
      </c>
      <c r="D366">
        <v>91.726547236663507</v>
      </c>
    </row>
    <row r="367" spans="1:4" x14ac:dyDescent="0.45">
      <c r="A367" t="s">
        <v>56</v>
      </c>
      <c r="B367" t="s">
        <v>16</v>
      </c>
      <c r="C367">
        <v>2018</v>
      </c>
      <c r="D367">
        <v>88.746350890177197</v>
      </c>
    </row>
    <row r="368" spans="1:4" x14ac:dyDescent="0.45">
      <c r="A368" t="s">
        <v>56</v>
      </c>
      <c r="B368" t="s">
        <v>16</v>
      </c>
      <c r="C368">
        <v>2019</v>
      </c>
      <c r="D368">
        <v>92.730397814552504</v>
      </c>
    </row>
    <row r="369" spans="1:4" x14ac:dyDescent="0.45">
      <c r="A369" t="s">
        <v>56</v>
      </c>
      <c r="B369" t="s">
        <v>16</v>
      </c>
      <c r="C369">
        <v>2020</v>
      </c>
      <c r="D369">
        <v>90.219458119999999</v>
      </c>
    </row>
    <row r="370" spans="1:4" x14ac:dyDescent="0.45">
      <c r="A370" t="s">
        <v>56</v>
      </c>
      <c r="B370" t="s">
        <v>16</v>
      </c>
      <c r="C370">
        <v>2021</v>
      </c>
      <c r="D370">
        <v>82.914079279999996</v>
      </c>
    </row>
    <row r="371" spans="1:4" x14ac:dyDescent="0.45">
      <c r="A371" t="s">
        <v>56</v>
      </c>
      <c r="B371" t="s">
        <v>16</v>
      </c>
      <c r="C371">
        <v>2022</v>
      </c>
      <c r="D371">
        <v>84.923431469999997</v>
      </c>
    </row>
    <row r="372" spans="1:4" x14ac:dyDescent="0.45">
      <c r="A372" t="s">
        <v>56</v>
      </c>
      <c r="B372" t="s">
        <v>16</v>
      </c>
      <c r="C372">
        <v>2023</v>
      </c>
      <c r="D372">
        <v>85.009902949999997</v>
      </c>
    </row>
    <row r="373" spans="1:4" x14ac:dyDescent="0.45">
      <c r="A373" t="s">
        <v>56</v>
      </c>
      <c r="B373" t="s">
        <v>16</v>
      </c>
      <c r="C373">
        <v>2024</v>
      </c>
      <c r="D373">
        <v>85.541530809999998</v>
      </c>
    </row>
    <row r="374" spans="1:4" x14ac:dyDescent="0.45">
      <c r="A374" t="s">
        <v>73</v>
      </c>
      <c r="B374" t="s">
        <v>16</v>
      </c>
      <c r="C374">
        <v>2000</v>
      </c>
      <c r="D374">
        <v>44.7</v>
      </c>
    </row>
    <row r="375" spans="1:4" x14ac:dyDescent="0.45">
      <c r="A375" t="s">
        <v>73</v>
      </c>
      <c r="B375" t="s">
        <v>16</v>
      </c>
      <c r="C375">
        <v>2001</v>
      </c>
      <c r="D375">
        <v>56.6</v>
      </c>
    </row>
    <row r="376" spans="1:4" x14ac:dyDescent="0.45">
      <c r="A376" t="s">
        <v>73</v>
      </c>
      <c r="B376" t="s">
        <v>16</v>
      </c>
      <c r="C376">
        <v>2002</v>
      </c>
      <c r="D376">
        <v>59.4</v>
      </c>
    </row>
    <row r="377" spans="1:4" x14ac:dyDescent="0.45">
      <c r="A377" t="s">
        <v>73</v>
      </c>
      <c r="B377" t="s">
        <v>16</v>
      </c>
      <c r="C377">
        <v>2003</v>
      </c>
      <c r="D377">
        <v>65.5</v>
      </c>
    </row>
    <row r="378" spans="1:4" x14ac:dyDescent="0.45">
      <c r="A378" t="s">
        <v>73</v>
      </c>
      <c r="B378" t="s">
        <v>16</v>
      </c>
      <c r="C378">
        <v>2004</v>
      </c>
      <c r="D378">
        <v>72.7</v>
      </c>
    </row>
    <row r="379" spans="1:4" x14ac:dyDescent="0.45">
      <c r="A379" t="s">
        <v>73</v>
      </c>
      <c r="B379" t="s">
        <v>16</v>
      </c>
      <c r="C379">
        <v>2005</v>
      </c>
      <c r="D379">
        <v>73.5</v>
      </c>
    </row>
    <row r="380" spans="1:4" x14ac:dyDescent="0.45">
      <c r="A380" t="s">
        <v>73</v>
      </c>
      <c r="B380" t="s">
        <v>16</v>
      </c>
      <c r="C380">
        <v>2006</v>
      </c>
      <c r="D380">
        <v>78.099999999999994</v>
      </c>
    </row>
    <row r="381" spans="1:4" x14ac:dyDescent="0.45">
      <c r="A381" t="s">
        <v>73</v>
      </c>
      <c r="B381" t="s">
        <v>16</v>
      </c>
      <c r="C381">
        <v>2007</v>
      </c>
      <c r="D381">
        <v>78.8</v>
      </c>
    </row>
    <row r="382" spans="1:4" x14ac:dyDescent="0.45">
      <c r="A382" t="s">
        <v>73</v>
      </c>
      <c r="B382" t="s">
        <v>16</v>
      </c>
      <c r="C382">
        <v>2008</v>
      </c>
      <c r="D382">
        <v>81</v>
      </c>
    </row>
    <row r="383" spans="1:4" x14ac:dyDescent="0.45">
      <c r="A383" t="s">
        <v>73</v>
      </c>
      <c r="B383" t="s">
        <v>16</v>
      </c>
      <c r="C383">
        <v>2009</v>
      </c>
      <c r="D383">
        <v>81.599999999999994</v>
      </c>
    </row>
    <row r="384" spans="1:4" x14ac:dyDescent="0.45">
      <c r="A384" t="s">
        <v>73</v>
      </c>
      <c r="B384" t="s">
        <v>16</v>
      </c>
      <c r="C384">
        <v>2010</v>
      </c>
      <c r="D384">
        <v>83.7</v>
      </c>
    </row>
    <row r="385" spans="1:4" x14ac:dyDescent="0.45">
      <c r="A385" t="s">
        <v>73</v>
      </c>
      <c r="B385" t="s">
        <v>16</v>
      </c>
      <c r="C385">
        <v>2011</v>
      </c>
      <c r="D385">
        <v>83.759120153447199</v>
      </c>
    </row>
    <row r="386" spans="1:4" x14ac:dyDescent="0.45">
      <c r="A386" t="s">
        <v>73</v>
      </c>
      <c r="B386" t="s">
        <v>16</v>
      </c>
      <c r="C386">
        <v>2012</v>
      </c>
      <c r="D386">
        <v>84.07</v>
      </c>
    </row>
    <row r="387" spans="1:4" x14ac:dyDescent="0.45">
      <c r="A387" t="s">
        <v>73</v>
      </c>
      <c r="B387" t="s">
        <v>16</v>
      </c>
      <c r="C387">
        <v>2013</v>
      </c>
      <c r="D387">
        <v>84.77</v>
      </c>
    </row>
    <row r="388" spans="1:4" x14ac:dyDescent="0.45">
      <c r="A388" t="s">
        <v>73</v>
      </c>
      <c r="B388" t="s">
        <v>16</v>
      </c>
      <c r="C388">
        <v>2014</v>
      </c>
      <c r="D388">
        <v>87.556826494474706</v>
      </c>
    </row>
    <row r="389" spans="1:4" x14ac:dyDescent="0.45">
      <c r="A389" t="s">
        <v>73</v>
      </c>
      <c r="B389" t="s">
        <v>16</v>
      </c>
      <c r="C389">
        <v>2015</v>
      </c>
      <c r="D389">
        <v>89.896255799510598</v>
      </c>
    </row>
    <row r="390" spans="1:4" x14ac:dyDescent="0.45">
      <c r="A390" t="s">
        <v>73</v>
      </c>
      <c r="B390" t="s">
        <v>16</v>
      </c>
      <c r="C390">
        <v>2016</v>
      </c>
      <c r="D390">
        <v>92.843025679607507</v>
      </c>
    </row>
    <row r="391" spans="1:4" x14ac:dyDescent="0.45">
      <c r="A391" t="s">
        <v>73</v>
      </c>
      <c r="B391" t="s">
        <v>16</v>
      </c>
      <c r="C391">
        <v>2017</v>
      </c>
      <c r="D391">
        <v>95.069421876100407</v>
      </c>
    </row>
    <row r="392" spans="1:4" x14ac:dyDescent="0.45">
      <c r="A392" t="s">
        <v>73</v>
      </c>
      <c r="B392" t="s">
        <v>16</v>
      </c>
      <c r="C392">
        <v>2018</v>
      </c>
      <c r="D392">
        <v>96.022859579788701</v>
      </c>
    </row>
    <row r="393" spans="1:4" x14ac:dyDescent="0.45">
      <c r="A393" t="s">
        <v>73</v>
      </c>
      <c r="B393" t="s">
        <v>16</v>
      </c>
      <c r="C393">
        <v>2019</v>
      </c>
      <c r="D393">
        <v>96.157579184238998</v>
      </c>
    </row>
    <row r="394" spans="1:4" x14ac:dyDescent="0.45">
      <c r="A394" t="s">
        <v>73</v>
      </c>
      <c r="B394" t="s">
        <v>16</v>
      </c>
      <c r="C394">
        <v>2020</v>
      </c>
      <c r="D394">
        <v>96.505060520000001</v>
      </c>
    </row>
    <row r="395" spans="1:4" x14ac:dyDescent="0.45">
      <c r="A395" t="s">
        <v>73</v>
      </c>
      <c r="B395" t="s">
        <v>16</v>
      </c>
      <c r="C395">
        <v>2021</v>
      </c>
      <c r="D395">
        <v>97.571326979999995</v>
      </c>
    </row>
    <row r="396" spans="1:4" x14ac:dyDescent="0.45">
      <c r="A396" t="s">
        <v>73</v>
      </c>
      <c r="B396" t="s">
        <v>16</v>
      </c>
      <c r="C396">
        <v>2022</v>
      </c>
      <c r="D396">
        <v>97.168553349999996</v>
      </c>
    </row>
    <row r="397" spans="1:4" x14ac:dyDescent="0.45">
      <c r="A397" t="s">
        <v>73</v>
      </c>
      <c r="B397" t="s">
        <v>16</v>
      </c>
      <c r="C397">
        <v>2023</v>
      </c>
      <c r="D397">
        <v>97.415974779999999</v>
      </c>
    </row>
    <row r="398" spans="1:4" x14ac:dyDescent="0.45">
      <c r="A398" t="s">
        <v>73</v>
      </c>
      <c r="B398" t="s">
        <v>16</v>
      </c>
      <c r="C398">
        <v>2024</v>
      </c>
      <c r="D398">
        <v>97.895637769999993</v>
      </c>
    </row>
    <row r="399" spans="1:4" x14ac:dyDescent="0.45">
      <c r="A399" t="s">
        <v>58</v>
      </c>
      <c r="B399" t="s">
        <v>16</v>
      </c>
      <c r="C399">
        <v>2000</v>
      </c>
      <c r="D399">
        <v>5.0813841533806601</v>
      </c>
    </row>
    <row r="400" spans="1:4" x14ac:dyDescent="0.45">
      <c r="A400" t="s">
        <v>58</v>
      </c>
      <c r="B400" t="s">
        <v>16</v>
      </c>
      <c r="C400">
        <v>2001</v>
      </c>
      <c r="D400">
        <v>7.0380231165045002</v>
      </c>
    </row>
    <row r="401" spans="1:4" x14ac:dyDescent="0.45">
      <c r="A401" t="s">
        <v>58</v>
      </c>
      <c r="B401" t="s">
        <v>16</v>
      </c>
      <c r="C401">
        <v>2002</v>
      </c>
      <c r="D401">
        <v>11.9</v>
      </c>
    </row>
    <row r="402" spans="1:4" x14ac:dyDescent="0.45">
      <c r="A402" t="s">
        <v>58</v>
      </c>
      <c r="B402" t="s">
        <v>16</v>
      </c>
      <c r="C402">
        <v>2003</v>
      </c>
      <c r="D402">
        <v>12.9</v>
      </c>
    </row>
    <row r="403" spans="1:4" x14ac:dyDescent="0.45">
      <c r="A403" t="s">
        <v>58</v>
      </c>
      <c r="B403" t="s">
        <v>16</v>
      </c>
      <c r="C403">
        <v>2004</v>
      </c>
      <c r="D403">
        <v>14.1</v>
      </c>
    </row>
    <row r="404" spans="1:4" x14ac:dyDescent="0.45">
      <c r="A404" t="s">
        <v>58</v>
      </c>
      <c r="B404" t="s">
        <v>16</v>
      </c>
      <c r="C404">
        <v>2005</v>
      </c>
      <c r="D404">
        <v>17.209999079999999</v>
      </c>
    </row>
    <row r="405" spans="1:4" x14ac:dyDescent="0.45">
      <c r="A405" t="s">
        <v>58</v>
      </c>
      <c r="B405" t="s">
        <v>16</v>
      </c>
      <c r="C405">
        <v>2006</v>
      </c>
      <c r="D405">
        <v>19.520000459999999</v>
      </c>
    </row>
    <row r="406" spans="1:4" x14ac:dyDescent="0.45">
      <c r="A406" t="s">
        <v>58</v>
      </c>
      <c r="B406" t="s">
        <v>16</v>
      </c>
      <c r="C406">
        <v>2007</v>
      </c>
      <c r="D406">
        <v>20.81</v>
      </c>
    </row>
    <row r="407" spans="1:4" x14ac:dyDescent="0.45">
      <c r="A407" t="s">
        <v>58</v>
      </c>
      <c r="B407" t="s">
        <v>16</v>
      </c>
      <c r="C407">
        <v>2008</v>
      </c>
      <c r="D407">
        <v>21.71</v>
      </c>
    </row>
    <row r="408" spans="1:4" x14ac:dyDescent="0.45">
      <c r="A408" t="s">
        <v>58</v>
      </c>
      <c r="B408" t="s">
        <v>16</v>
      </c>
      <c r="C408">
        <v>2009</v>
      </c>
      <c r="D408">
        <v>26.34</v>
      </c>
    </row>
    <row r="409" spans="1:4" x14ac:dyDescent="0.45">
      <c r="A409" t="s">
        <v>58</v>
      </c>
      <c r="B409" t="s">
        <v>16</v>
      </c>
      <c r="C409">
        <v>2010</v>
      </c>
      <c r="D409">
        <v>31.05</v>
      </c>
    </row>
    <row r="410" spans="1:4" x14ac:dyDescent="0.45">
      <c r="A410" t="s">
        <v>58</v>
      </c>
      <c r="B410" t="s">
        <v>16</v>
      </c>
      <c r="C410">
        <v>2011</v>
      </c>
      <c r="D410">
        <v>37.1762954125184</v>
      </c>
    </row>
    <row r="411" spans="1:4" x14ac:dyDescent="0.45">
      <c r="A411" t="s">
        <v>58</v>
      </c>
      <c r="B411" t="s">
        <v>16</v>
      </c>
      <c r="C411">
        <v>2012</v>
      </c>
      <c r="D411">
        <v>39.75</v>
      </c>
    </row>
    <row r="412" spans="1:4" x14ac:dyDescent="0.45">
      <c r="A412" t="s">
        <v>58</v>
      </c>
      <c r="B412" t="s">
        <v>16</v>
      </c>
      <c r="C412">
        <v>2013</v>
      </c>
      <c r="D412">
        <v>43.46</v>
      </c>
    </row>
    <row r="413" spans="1:4" x14ac:dyDescent="0.45">
      <c r="A413" t="s">
        <v>58</v>
      </c>
      <c r="B413" t="s">
        <v>16</v>
      </c>
      <c r="C413">
        <v>2014</v>
      </c>
      <c r="D413">
        <v>44.3856962723411</v>
      </c>
    </row>
    <row r="414" spans="1:4" x14ac:dyDescent="0.45">
      <c r="A414" t="s">
        <v>58</v>
      </c>
      <c r="B414" t="s">
        <v>16</v>
      </c>
      <c r="C414">
        <v>2015</v>
      </c>
      <c r="D414">
        <v>57.431042992363302</v>
      </c>
    </row>
    <row r="415" spans="1:4" x14ac:dyDescent="0.45">
      <c r="A415" t="s">
        <v>58</v>
      </c>
      <c r="B415" t="s">
        <v>16</v>
      </c>
      <c r="C415">
        <v>2016</v>
      </c>
      <c r="D415">
        <v>59.540445996725502</v>
      </c>
    </row>
    <row r="416" spans="1:4" x14ac:dyDescent="0.45">
      <c r="A416" t="s">
        <v>58</v>
      </c>
      <c r="B416" t="s">
        <v>16</v>
      </c>
      <c r="C416">
        <v>2017</v>
      </c>
      <c r="D416">
        <v>53.0317886110982</v>
      </c>
    </row>
    <row r="417" spans="1:4" x14ac:dyDescent="0.45">
      <c r="A417" t="s">
        <v>58</v>
      </c>
      <c r="B417" t="s">
        <v>16</v>
      </c>
      <c r="C417">
        <v>2018</v>
      </c>
      <c r="D417">
        <v>56.6595667981289</v>
      </c>
    </row>
    <row r="418" spans="1:4" x14ac:dyDescent="0.45">
      <c r="A418" t="s">
        <v>58</v>
      </c>
      <c r="B418" t="s">
        <v>16</v>
      </c>
      <c r="C418">
        <v>2019</v>
      </c>
      <c r="D418">
        <v>69.6321092705209</v>
      </c>
    </row>
    <row r="419" spans="1:4" x14ac:dyDescent="0.45">
      <c r="A419" t="s">
        <v>58</v>
      </c>
      <c r="B419" t="s">
        <v>16</v>
      </c>
      <c r="C419">
        <v>2020</v>
      </c>
      <c r="D419">
        <v>71.49017499</v>
      </c>
    </row>
    <row r="420" spans="1:4" x14ac:dyDescent="0.45">
      <c r="A420" t="s">
        <v>58</v>
      </c>
      <c r="B420" t="s">
        <v>16</v>
      </c>
      <c r="C420">
        <v>2021</v>
      </c>
      <c r="D420">
        <v>75.626504760000003</v>
      </c>
    </row>
    <row r="421" spans="1:4" x14ac:dyDescent="0.45">
      <c r="A421" t="s">
        <v>58</v>
      </c>
      <c r="B421" t="s">
        <v>16</v>
      </c>
      <c r="C421">
        <v>2022</v>
      </c>
      <c r="D421">
        <v>78.632178940000003</v>
      </c>
    </row>
    <row r="422" spans="1:4" x14ac:dyDescent="0.45">
      <c r="A422" t="s">
        <v>58</v>
      </c>
      <c r="B422" t="s">
        <v>16</v>
      </c>
      <c r="C422">
        <v>2023</v>
      </c>
      <c r="D422">
        <v>81.18318755</v>
      </c>
    </row>
    <row r="423" spans="1:4" x14ac:dyDescent="0.45">
      <c r="A423" t="s">
        <v>58</v>
      </c>
      <c r="B423" t="s">
        <v>16</v>
      </c>
      <c r="C423">
        <v>2024</v>
      </c>
      <c r="D423">
        <v>83.122337990000005</v>
      </c>
    </row>
    <row r="424" spans="1:4" x14ac:dyDescent="0.45">
      <c r="A424" t="s">
        <v>62</v>
      </c>
      <c r="B424" t="s">
        <v>16</v>
      </c>
      <c r="C424">
        <v>2000</v>
      </c>
      <c r="D424">
        <v>6.4080807949410096E-2</v>
      </c>
    </row>
    <row r="425" spans="1:4" x14ac:dyDescent="0.45">
      <c r="A425" t="s">
        <v>62</v>
      </c>
      <c r="B425" t="s">
        <v>16</v>
      </c>
      <c r="C425">
        <v>2001</v>
      </c>
      <c r="D425">
        <v>8.9901370457273005E-2</v>
      </c>
    </row>
    <row r="426" spans="1:4" x14ac:dyDescent="0.45">
      <c r="A426" t="s">
        <v>62</v>
      </c>
      <c r="B426" t="s">
        <v>16</v>
      </c>
      <c r="C426">
        <v>2002</v>
      </c>
      <c r="D426">
        <v>0.32046197554232703</v>
      </c>
    </row>
    <row r="427" spans="1:4" x14ac:dyDescent="0.45">
      <c r="A427" t="s">
        <v>62</v>
      </c>
      <c r="B427" t="s">
        <v>16</v>
      </c>
      <c r="C427">
        <v>2003</v>
      </c>
      <c r="D427">
        <v>0.55857624486052104</v>
      </c>
    </row>
    <row r="428" spans="1:4" x14ac:dyDescent="0.45">
      <c r="A428" t="s">
        <v>62</v>
      </c>
      <c r="B428" t="s">
        <v>16</v>
      </c>
      <c r="C428">
        <v>2004</v>
      </c>
      <c r="D428">
        <v>1.2861376413452701</v>
      </c>
    </row>
    <row r="429" spans="1:4" x14ac:dyDescent="0.45">
      <c r="A429" t="s">
        <v>62</v>
      </c>
      <c r="B429" t="s">
        <v>16</v>
      </c>
      <c r="C429">
        <v>2005</v>
      </c>
      <c r="D429">
        <v>3.5491557179649198</v>
      </c>
    </row>
    <row r="430" spans="1:4" x14ac:dyDescent="0.45">
      <c r="A430" t="s">
        <v>62</v>
      </c>
      <c r="B430" t="s">
        <v>16</v>
      </c>
      <c r="C430">
        <v>2006</v>
      </c>
      <c r="D430">
        <v>5.5450360830053604</v>
      </c>
    </row>
    <row r="431" spans="1:4" x14ac:dyDescent="0.45">
      <c r="A431" t="s">
        <v>62</v>
      </c>
      <c r="B431" t="s">
        <v>16</v>
      </c>
      <c r="C431">
        <v>2007</v>
      </c>
      <c r="D431">
        <v>6.7699999809999998</v>
      </c>
    </row>
    <row r="432" spans="1:4" x14ac:dyDescent="0.45">
      <c r="A432" t="s">
        <v>62</v>
      </c>
      <c r="B432" t="s">
        <v>16</v>
      </c>
      <c r="C432">
        <v>2008</v>
      </c>
      <c r="D432">
        <v>8</v>
      </c>
    </row>
    <row r="433" spans="1:4" x14ac:dyDescent="0.45">
      <c r="A433" t="s">
        <v>62</v>
      </c>
      <c r="B433" t="s">
        <v>16</v>
      </c>
      <c r="C433">
        <v>2009</v>
      </c>
      <c r="D433">
        <v>9.3000001910000005</v>
      </c>
    </row>
    <row r="434" spans="1:4" x14ac:dyDescent="0.45">
      <c r="A434" t="s">
        <v>62</v>
      </c>
      <c r="B434" t="s">
        <v>16</v>
      </c>
      <c r="C434">
        <v>2010</v>
      </c>
      <c r="D434">
        <v>11.5</v>
      </c>
    </row>
    <row r="435" spans="1:4" x14ac:dyDescent="0.45">
      <c r="A435" t="s">
        <v>62</v>
      </c>
      <c r="B435" t="s">
        <v>16</v>
      </c>
      <c r="C435">
        <v>2011</v>
      </c>
      <c r="D435">
        <v>13.80000019</v>
      </c>
    </row>
    <row r="436" spans="1:4" x14ac:dyDescent="0.45">
      <c r="A436" t="s">
        <v>62</v>
      </c>
      <c r="B436" t="s">
        <v>16</v>
      </c>
      <c r="C436">
        <v>2012</v>
      </c>
      <c r="D436">
        <v>16.100000380000001</v>
      </c>
    </row>
    <row r="437" spans="1:4" x14ac:dyDescent="0.45">
      <c r="A437" t="s">
        <v>62</v>
      </c>
      <c r="B437" t="s">
        <v>16</v>
      </c>
      <c r="C437">
        <v>2013</v>
      </c>
      <c r="D437">
        <v>19.100000380000001</v>
      </c>
    </row>
    <row r="438" spans="1:4" x14ac:dyDescent="0.45">
      <c r="A438" t="s">
        <v>62</v>
      </c>
      <c r="B438" t="s">
        <v>16</v>
      </c>
      <c r="C438">
        <v>2014</v>
      </c>
      <c r="D438">
        <v>21</v>
      </c>
    </row>
    <row r="439" spans="1:4" x14ac:dyDescent="0.45">
      <c r="A439" t="s">
        <v>62</v>
      </c>
      <c r="B439" t="s">
        <v>16</v>
      </c>
      <c r="C439">
        <v>2015</v>
      </c>
      <c r="D439">
        <v>22.514200209999998</v>
      </c>
    </row>
    <row r="440" spans="1:4" x14ac:dyDescent="0.45">
      <c r="A440" t="s">
        <v>62</v>
      </c>
      <c r="B440" t="s">
        <v>16</v>
      </c>
      <c r="C440">
        <v>2016</v>
      </c>
      <c r="D440">
        <v>24.137500760000002</v>
      </c>
    </row>
    <row r="441" spans="1:4" x14ac:dyDescent="0.45">
      <c r="A441" t="s">
        <v>62</v>
      </c>
      <c r="B441" t="s">
        <v>16</v>
      </c>
      <c r="C441">
        <v>2017</v>
      </c>
      <c r="D441">
        <v>25.877899169999999</v>
      </c>
    </row>
    <row r="442" spans="1:4" x14ac:dyDescent="0.45">
      <c r="A442" t="s">
        <v>62</v>
      </c>
      <c r="B442" t="s">
        <v>16</v>
      </c>
      <c r="C442">
        <v>2018</v>
      </c>
      <c r="D442">
        <v>27.743700029999999</v>
      </c>
    </row>
    <row r="443" spans="1:4" x14ac:dyDescent="0.45">
      <c r="A443" t="s">
        <v>62</v>
      </c>
      <c r="B443" t="s">
        <v>16</v>
      </c>
      <c r="C443">
        <v>2019</v>
      </c>
      <c r="D443">
        <v>29.744100570000001</v>
      </c>
    </row>
    <row r="444" spans="1:4" x14ac:dyDescent="0.45">
      <c r="A444" t="s">
        <v>62</v>
      </c>
      <c r="B444" t="s">
        <v>16</v>
      </c>
      <c r="C444">
        <v>2020</v>
      </c>
      <c r="D444">
        <v>31.888799670000001</v>
      </c>
    </row>
    <row r="445" spans="1:4" x14ac:dyDescent="0.45">
      <c r="A445" t="s">
        <v>62</v>
      </c>
      <c r="B445" t="s">
        <v>16</v>
      </c>
      <c r="C445">
        <v>2021</v>
      </c>
      <c r="D445">
        <v>35.509799960000002</v>
      </c>
    </row>
    <row r="446" spans="1:4" x14ac:dyDescent="0.45">
      <c r="A446" t="s">
        <v>62</v>
      </c>
      <c r="B446" t="s">
        <v>16</v>
      </c>
      <c r="C446">
        <v>2022</v>
      </c>
      <c r="D446">
        <v>39.147201539999998</v>
      </c>
    </row>
    <row r="447" spans="1:4" x14ac:dyDescent="0.45">
      <c r="A447" t="s">
        <v>62</v>
      </c>
      <c r="B447" t="s">
        <v>16</v>
      </c>
      <c r="C447">
        <v>2023</v>
      </c>
      <c r="D447">
        <v>40.063999180000003</v>
      </c>
    </row>
    <row r="448" spans="1:4" x14ac:dyDescent="0.45">
      <c r="A448" t="s">
        <v>62</v>
      </c>
      <c r="B448" t="s">
        <v>16</v>
      </c>
      <c r="C448">
        <v>2024</v>
      </c>
      <c r="D448">
        <v>41.21139908</v>
      </c>
    </row>
    <row r="449" spans="1:4" x14ac:dyDescent="0.45">
      <c r="A449" t="s">
        <v>60</v>
      </c>
      <c r="B449" t="s">
        <v>16</v>
      </c>
      <c r="C449">
        <v>2000</v>
      </c>
      <c r="D449">
        <v>43.984351373137997</v>
      </c>
    </row>
    <row r="450" spans="1:4" x14ac:dyDescent="0.45">
      <c r="A450" t="s">
        <v>60</v>
      </c>
      <c r="B450" t="s">
        <v>16</v>
      </c>
      <c r="C450">
        <v>2001</v>
      </c>
      <c r="D450">
        <v>49.3730621073123</v>
      </c>
    </row>
    <row r="451" spans="1:4" x14ac:dyDescent="0.45">
      <c r="A451" t="s">
        <v>60</v>
      </c>
      <c r="B451" t="s">
        <v>16</v>
      </c>
      <c r="C451">
        <v>2002</v>
      </c>
      <c r="D451">
        <v>61.29</v>
      </c>
    </row>
    <row r="452" spans="1:4" x14ac:dyDescent="0.45">
      <c r="A452" t="s">
        <v>60</v>
      </c>
      <c r="B452" t="s">
        <v>16</v>
      </c>
      <c r="C452">
        <v>2003</v>
      </c>
      <c r="D452">
        <v>64.349999999999994</v>
      </c>
    </row>
    <row r="453" spans="1:4" x14ac:dyDescent="0.45">
      <c r="A453" t="s">
        <v>60</v>
      </c>
      <c r="B453" t="s">
        <v>16</v>
      </c>
      <c r="C453">
        <v>2004</v>
      </c>
      <c r="D453">
        <v>68.52</v>
      </c>
    </row>
    <row r="454" spans="1:4" x14ac:dyDescent="0.45">
      <c r="A454" t="s">
        <v>60</v>
      </c>
      <c r="B454" t="s">
        <v>16</v>
      </c>
      <c r="C454">
        <v>2005</v>
      </c>
      <c r="D454">
        <v>81</v>
      </c>
    </row>
    <row r="455" spans="1:4" x14ac:dyDescent="0.45">
      <c r="A455" t="s">
        <v>60</v>
      </c>
      <c r="B455" t="s">
        <v>16</v>
      </c>
      <c r="C455">
        <v>2006</v>
      </c>
      <c r="D455">
        <v>83.7</v>
      </c>
    </row>
    <row r="456" spans="1:4" x14ac:dyDescent="0.45">
      <c r="A456" t="s">
        <v>60</v>
      </c>
      <c r="B456" t="s">
        <v>16</v>
      </c>
      <c r="C456">
        <v>2007</v>
      </c>
      <c r="D456">
        <v>85.82</v>
      </c>
    </row>
    <row r="457" spans="1:4" x14ac:dyDescent="0.45">
      <c r="A457" t="s">
        <v>60</v>
      </c>
      <c r="B457" t="s">
        <v>16</v>
      </c>
      <c r="C457">
        <v>2008</v>
      </c>
      <c r="D457">
        <v>87.42</v>
      </c>
    </row>
    <row r="458" spans="1:4" x14ac:dyDescent="0.45">
      <c r="A458" t="s">
        <v>60</v>
      </c>
      <c r="B458" t="s">
        <v>16</v>
      </c>
      <c r="C458">
        <v>2009</v>
      </c>
      <c r="D458">
        <v>89.63</v>
      </c>
    </row>
    <row r="459" spans="1:4" x14ac:dyDescent="0.45">
      <c r="A459" t="s">
        <v>60</v>
      </c>
      <c r="B459" t="s">
        <v>16</v>
      </c>
      <c r="C459">
        <v>2010</v>
      </c>
      <c r="D459">
        <v>90.72</v>
      </c>
    </row>
    <row r="460" spans="1:4" x14ac:dyDescent="0.45">
      <c r="A460" t="s">
        <v>60</v>
      </c>
      <c r="B460" t="s">
        <v>16</v>
      </c>
      <c r="C460">
        <v>2011</v>
      </c>
      <c r="D460">
        <v>91.419995762228396</v>
      </c>
    </row>
    <row r="461" spans="1:4" x14ac:dyDescent="0.45">
      <c r="A461" t="s">
        <v>60</v>
      </c>
      <c r="B461" t="s">
        <v>16</v>
      </c>
      <c r="C461">
        <v>2012</v>
      </c>
      <c r="D461">
        <v>92.859992359524995</v>
      </c>
    </row>
    <row r="462" spans="1:4" x14ac:dyDescent="0.45">
      <c r="A462" t="s">
        <v>60</v>
      </c>
      <c r="B462" t="s">
        <v>16</v>
      </c>
      <c r="C462">
        <v>2013</v>
      </c>
      <c r="D462">
        <v>93.956400000000002</v>
      </c>
    </row>
    <row r="463" spans="1:4" x14ac:dyDescent="0.45">
      <c r="A463" t="s">
        <v>60</v>
      </c>
      <c r="B463" t="s">
        <v>16</v>
      </c>
      <c r="C463">
        <v>2014</v>
      </c>
      <c r="D463">
        <v>91.6666666666667</v>
      </c>
    </row>
    <row r="464" spans="1:4" x14ac:dyDescent="0.45">
      <c r="A464" t="s">
        <v>60</v>
      </c>
      <c r="B464" t="s">
        <v>16</v>
      </c>
      <c r="C464">
        <v>2015</v>
      </c>
      <c r="D464">
        <v>91.724137931034505</v>
      </c>
    </row>
    <row r="465" spans="1:4" x14ac:dyDescent="0.45">
      <c r="A465" t="s">
        <v>60</v>
      </c>
      <c r="B465" t="s">
        <v>16</v>
      </c>
      <c r="C465">
        <v>2016</v>
      </c>
      <c r="D465">
        <v>90.410958904109606</v>
      </c>
    </row>
    <row r="466" spans="1:4" x14ac:dyDescent="0.45">
      <c r="A466" t="s">
        <v>60</v>
      </c>
      <c r="B466" t="s">
        <v>16</v>
      </c>
      <c r="C466">
        <v>2017</v>
      </c>
      <c r="D466">
        <v>93.197278911564595</v>
      </c>
    </row>
    <row r="467" spans="1:4" x14ac:dyDescent="0.45">
      <c r="A467" t="s">
        <v>60</v>
      </c>
      <c r="B467" t="s">
        <v>16</v>
      </c>
      <c r="C467">
        <v>2018</v>
      </c>
      <c r="D467">
        <v>91.891891891891902</v>
      </c>
    </row>
    <row r="468" spans="1:4" x14ac:dyDescent="0.45">
      <c r="A468" t="s">
        <v>60</v>
      </c>
      <c r="B468" t="s">
        <v>16</v>
      </c>
      <c r="C468">
        <v>2019</v>
      </c>
      <c r="D468">
        <v>93.288590604026894</v>
      </c>
    </row>
    <row r="469" spans="1:4" x14ac:dyDescent="0.45">
      <c r="A469" t="s">
        <v>60</v>
      </c>
      <c r="B469" t="s">
        <v>16</v>
      </c>
      <c r="C469">
        <v>2020</v>
      </c>
      <c r="D469">
        <v>91.333333330000002</v>
      </c>
    </row>
    <row r="470" spans="1:4" x14ac:dyDescent="0.45">
      <c r="A470" t="s">
        <v>60</v>
      </c>
      <c r="B470" t="s">
        <v>16</v>
      </c>
      <c r="C470">
        <v>2021</v>
      </c>
      <c r="D470">
        <v>92.052980129999995</v>
      </c>
    </row>
    <row r="471" spans="1:4" x14ac:dyDescent="0.45">
      <c r="A471" t="s">
        <v>60</v>
      </c>
      <c r="B471" t="s">
        <v>16</v>
      </c>
      <c r="C471">
        <v>2022</v>
      </c>
      <c r="D471">
        <v>92.519685039999999</v>
      </c>
    </row>
    <row r="472" spans="1:4" x14ac:dyDescent="0.45">
      <c r="A472" t="s">
        <v>60</v>
      </c>
      <c r="B472" t="s">
        <v>16</v>
      </c>
      <c r="C472">
        <v>2023</v>
      </c>
      <c r="D472">
        <v>97.006802719999996</v>
      </c>
    </row>
    <row r="473" spans="1:4" x14ac:dyDescent="0.45">
      <c r="A473" t="s">
        <v>60</v>
      </c>
      <c r="B473" t="s">
        <v>16</v>
      </c>
      <c r="C473">
        <v>2024</v>
      </c>
      <c r="D473">
        <v>97.006797789999993</v>
      </c>
    </row>
    <row r="474" spans="1:4" x14ac:dyDescent="0.45">
      <c r="A474" t="s">
        <v>64</v>
      </c>
      <c r="B474" t="s">
        <v>16</v>
      </c>
      <c r="C474">
        <v>2000</v>
      </c>
      <c r="D474">
        <v>7.2854287080600999</v>
      </c>
    </row>
    <row r="475" spans="1:4" x14ac:dyDescent="0.45">
      <c r="A475" t="s">
        <v>64</v>
      </c>
      <c r="B475" t="s">
        <v>16</v>
      </c>
      <c r="C475">
        <v>2001</v>
      </c>
      <c r="D475">
        <v>9.9006697073533996</v>
      </c>
    </row>
    <row r="476" spans="1:4" x14ac:dyDescent="0.45">
      <c r="A476" t="s">
        <v>64</v>
      </c>
      <c r="B476" t="s">
        <v>16</v>
      </c>
      <c r="C476">
        <v>2002</v>
      </c>
      <c r="D476">
        <v>21.15</v>
      </c>
    </row>
    <row r="477" spans="1:4" x14ac:dyDescent="0.45">
      <c r="A477" t="s">
        <v>64</v>
      </c>
      <c r="B477" t="s">
        <v>16</v>
      </c>
      <c r="C477">
        <v>2003</v>
      </c>
      <c r="D477">
        <v>24.87</v>
      </c>
    </row>
    <row r="478" spans="1:4" x14ac:dyDescent="0.45">
      <c r="A478" t="s">
        <v>64</v>
      </c>
      <c r="B478" t="s">
        <v>16</v>
      </c>
      <c r="C478">
        <v>2004</v>
      </c>
      <c r="D478">
        <v>32.53</v>
      </c>
    </row>
    <row r="479" spans="1:4" x14ac:dyDescent="0.45">
      <c r="A479" t="s">
        <v>64</v>
      </c>
      <c r="B479" t="s">
        <v>16</v>
      </c>
      <c r="C479">
        <v>2005</v>
      </c>
      <c r="D479">
        <v>38.81</v>
      </c>
    </row>
    <row r="480" spans="1:4" x14ac:dyDescent="0.45">
      <c r="A480" t="s">
        <v>64</v>
      </c>
      <c r="B480" t="s">
        <v>16</v>
      </c>
      <c r="C480">
        <v>2006</v>
      </c>
      <c r="D480">
        <v>44.58</v>
      </c>
    </row>
    <row r="481" spans="1:4" x14ac:dyDescent="0.45">
      <c r="A481" t="s">
        <v>64</v>
      </c>
      <c r="B481" t="s">
        <v>16</v>
      </c>
      <c r="C481">
        <v>2007</v>
      </c>
      <c r="D481">
        <v>48.6</v>
      </c>
    </row>
    <row r="482" spans="1:4" x14ac:dyDescent="0.45">
      <c r="A482" t="s">
        <v>64</v>
      </c>
      <c r="B482" t="s">
        <v>16</v>
      </c>
      <c r="C482">
        <v>2008</v>
      </c>
      <c r="D482">
        <v>53.13</v>
      </c>
    </row>
    <row r="483" spans="1:4" x14ac:dyDescent="0.45">
      <c r="A483" t="s">
        <v>64</v>
      </c>
      <c r="B483" t="s">
        <v>16</v>
      </c>
      <c r="C483">
        <v>2009</v>
      </c>
      <c r="D483">
        <v>58.97</v>
      </c>
    </row>
    <row r="484" spans="1:4" x14ac:dyDescent="0.45">
      <c r="A484" t="s">
        <v>64</v>
      </c>
      <c r="B484" t="s">
        <v>16</v>
      </c>
      <c r="C484">
        <v>2010</v>
      </c>
      <c r="D484">
        <v>62.32</v>
      </c>
    </row>
    <row r="485" spans="1:4" x14ac:dyDescent="0.45">
      <c r="A485" t="s">
        <v>64</v>
      </c>
      <c r="B485" t="s">
        <v>16</v>
      </c>
      <c r="C485">
        <v>2011</v>
      </c>
      <c r="D485">
        <v>61.949998968979997</v>
      </c>
    </row>
    <row r="486" spans="1:4" x14ac:dyDescent="0.45">
      <c r="A486" t="s">
        <v>64</v>
      </c>
      <c r="B486" t="s">
        <v>16</v>
      </c>
      <c r="C486">
        <v>2012</v>
      </c>
      <c r="D486">
        <v>62.309997271469101</v>
      </c>
    </row>
    <row r="487" spans="1:4" x14ac:dyDescent="0.45">
      <c r="A487" t="s">
        <v>64</v>
      </c>
      <c r="B487" t="s">
        <v>16</v>
      </c>
      <c r="C487">
        <v>2013</v>
      </c>
      <c r="D487">
        <v>62.849200000000003</v>
      </c>
    </row>
    <row r="488" spans="1:4" x14ac:dyDescent="0.45">
      <c r="A488" t="s">
        <v>64</v>
      </c>
      <c r="B488" t="s">
        <v>16</v>
      </c>
      <c r="C488">
        <v>2014</v>
      </c>
      <c r="D488">
        <v>66.5987360557248</v>
      </c>
    </row>
    <row r="489" spans="1:4" x14ac:dyDescent="0.45">
      <c r="A489" t="s">
        <v>64</v>
      </c>
      <c r="B489" t="s">
        <v>16</v>
      </c>
      <c r="C489">
        <v>2015</v>
      </c>
      <c r="D489">
        <v>67.996987155641506</v>
      </c>
    </row>
    <row r="490" spans="1:4" x14ac:dyDescent="0.45">
      <c r="A490" t="s">
        <v>64</v>
      </c>
      <c r="B490" t="s">
        <v>16</v>
      </c>
      <c r="C490">
        <v>2016</v>
      </c>
      <c r="D490">
        <v>73.300704096266898</v>
      </c>
    </row>
    <row r="491" spans="1:4" x14ac:dyDescent="0.45">
      <c r="A491" t="s">
        <v>64</v>
      </c>
      <c r="B491" t="s">
        <v>16</v>
      </c>
      <c r="C491">
        <v>2017</v>
      </c>
      <c r="D491">
        <v>75.985365949383194</v>
      </c>
    </row>
    <row r="492" spans="1:4" x14ac:dyDescent="0.45">
      <c r="A492" t="s">
        <v>64</v>
      </c>
      <c r="B492" t="s">
        <v>16</v>
      </c>
      <c r="C492">
        <v>2018</v>
      </c>
      <c r="D492">
        <v>77.5417345350006</v>
      </c>
    </row>
    <row r="493" spans="1:4" x14ac:dyDescent="0.45">
      <c r="A493" t="s">
        <v>64</v>
      </c>
      <c r="B493" t="s">
        <v>16</v>
      </c>
      <c r="C493">
        <v>2019</v>
      </c>
      <c r="D493">
        <v>80.435906876867307</v>
      </c>
    </row>
    <row r="494" spans="1:4" x14ac:dyDescent="0.45">
      <c r="A494" t="s">
        <v>64</v>
      </c>
      <c r="B494" t="s">
        <v>16</v>
      </c>
      <c r="C494">
        <v>2020</v>
      </c>
      <c r="D494">
        <v>83.184887149999994</v>
      </c>
    </row>
    <row r="495" spans="1:4" x14ac:dyDescent="0.45">
      <c r="A495" t="s">
        <v>64</v>
      </c>
      <c r="B495" t="s">
        <v>16</v>
      </c>
      <c r="C495">
        <v>2021</v>
      </c>
      <c r="D495">
        <v>85.374909059999993</v>
      </c>
    </row>
    <row r="496" spans="1:4" x14ac:dyDescent="0.45">
      <c r="A496" t="s">
        <v>64</v>
      </c>
      <c r="B496" t="s">
        <v>16</v>
      </c>
      <c r="C496">
        <v>2022</v>
      </c>
      <c r="D496">
        <v>86.941134790000007</v>
      </c>
    </row>
    <row r="497" spans="1:4" x14ac:dyDescent="0.45">
      <c r="A497" t="s">
        <v>64</v>
      </c>
      <c r="B497" t="s">
        <v>16</v>
      </c>
      <c r="C497">
        <v>2023</v>
      </c>
      <c r="D497">
        <v>86.414743999999999</v>
      </c>
    </row>
    <row r="498" spans="1:4" x14ac:dyDescent="0.45">
      <c r="A498" t="s">
        <v>64</v>
      </c>
      <c r="B498" t="s">
        <v>16</v>
      </c>
      <c r="C498">
        <v>2024</v>
      </c>
      <c r="D498">
        <v>88.584963669999993</v>
      </c>
    </row>
    <row r="499" spans="1:4" x14ac:dyDescent="0.45">
      <c r="A499" t="s">
        <v>66</v>
      </c>
      <c r="B499" t="s">
        <v>16</v>
      </c>
      <c r="C499">
        <v>2000</v>
      </c>
      <c r="D499">
        <v>1.9772301089764699</v>
      </c>
    </row>
    <row r="500" spans="1:4" x14ac:dyDescent="0.45">
      <c r="A500" t="s">
        <v>66</v>
      </c>
      <c r="B500" t="s">
        <v>16</v>
      </c>
      <c r="C500">
        <v>2001</v>
      </c>
      <c r="D500">
        <v>2.9443677866498499</v>
      </c>
    </row>
    <row r="501" spans="1:4" x14ac:dyDescent="0.45">
      <c r="A501" t="s">
        <v>66</v>
      </c>
      <c r="B501" t="s">
        <v>16</v>
      </c>
      <c r="C501">
        <v>2002</v>
      </c>
      <c r="D501">
        <v>4.1282718179664402</v>
      </c>
    </row>
    <row r="502" spans="1:4" x14ac:dyDescent="0.45">
      <c r="A502" t="s">
        <v>66</v>
      </c>
      <c r="B502" t="s">
        <v>16</v>
      </c>
      <c r="C502">
        <v>2003</v>
      </c>
      <c r="D502">
        <v>8.2988606155390805</v>
      </c>
    </row>
    <row r="503" spans="1:4" x14ac:dyDescent="0.45">
      <c r="A503" t="s">
        <v>66</v>
      </c>
      <c r="B503" t="s">
        <v>16</v>
      </c>
      <c r="C503">
        <v>2004</v>
      </c>
      <c r="D503">
        <v>12.8593889008473</v>
      </c>
    </row>
    <row r="504" spans="1:4" x14ac:dyDescent="0.45">
      <c r="A504" t="s">
        <v>66</v>
      </c>
      <c r="B504" t="s">
        <v>16</v>
      </c>
      <c r="C504">
        <v>2005</v>
      </c>
      <c r="D504">
        <v>15.226699829999999</v>
      </c>
    </row>
    <row r="505" spans="1:4" x14ac:dyDescent="0.45">
      <c r="A505" t="s">
        <v>66</v>
      </c>
      <c r="B505" t="s">
        <v>16</v>
      </c>
      <c r="C505">
        <v>2006</v>
      </c>
      <c r="D505">
        <v>18.023300169999999</v>
      </c>
    </row>
    <row r="506" spans="1:4" x14ac:dyDescent="0.45">
      <c r="A506" t="s">
        <v>66</v>
      </c>
      <c r="B506" t="s">
        <v>16</v>
      </c>
      <c r="C506">
        <v>2007</v>
      </c>
      <c r="D506">
        <v>24.66</v>
      </c>
    </row>
    <row r="507" spans="1:4" x14ac:dyDescent="0.45">
      <c r="A507" t="s">
        <v>66</v>
      </c>
      <c r="B507" t="s">
        <v>16</v>
      </c>
      <c r="C507">
        <v>2008</v>
      </c>
      <c r="D507">
        <v>32</v>
      </c>
    </row>
    <row r="508" spans="1:4" x14ac:dyDescent="0.45">
      <c r="A508" t="s">
        <v>66</v>
      </c>
      <c r="B508" t="s">
        <v>16</v>
      </c>
      <c r="C508">
        <v>2009</v>
      </c>
      <c r="D508">
        <v>42.55</v>
      </c>
    </row>
    <row r="509" spans="1:4" x14ac:dyDescent="0.45">
      <c r="A509" t="s">
        <v>66</v>
      </c>
      <c r="B509" t="s">
        <v>16</v>
      </c>
      <c r="C509">
        <v>2010</v>
      </c>
      <c r="D509">
        <v>49</v>
      </c>
    </row>
    <row r="510" spans="1:4" x14ac:dyDescent="0.45">
      <c r="A510" t="s">
        <v>66</v>
      </c>
      <c r="B510" t="s">
        <v>16</v>
      </c>
      <c r="C510">
        <v>2011</v>
      </c>
      <c r="D510">
        <v>58</v>
      </c>
    </row>
    <row r="511" spans="1:4" x14ac:dyDescent="0.45">
      <c r="A511" t="s">
        <v>66</v>
      </c>
      <c r="B511" t="s">
        <v>16</v>
      </c>
      <c r="C511">
        <v>2012</v>
      </c>
      <c r="D511">
        <v>66</v>
      </c>
    </row>
    <row r="512" spans="1:4" x14ac:dyDescent="0.45">
      <c r="A512" t="s">
        <v>66</v>
      </c>
      <c r="B512" t="s">
        <v>16</v>
      </c>
      <c r="C512">
        <v>2013</v>
      </c>
      <c r="D512">
        <v>67.97</v>
      </c>
    </row>
    <row r="513" spans="1:4" x14ac:dyDescent="0.45">
      <c r="A513" t="s">
        <v>66</v>
      </c>
      <c r="B513" t="s">
        <v>16</v>
      </c>
      <c r="C513">
        <v>2014</v>
      </c>
      <c r="D513">
        <v>70.517568257441297</v>
      </c>
    </row>
    <row r="514" spans="1:4" x14ac:dyDescent="0.45">
      <c r="A514" t="s">
        <v>66</v>
      </c>
      <c r="B514" t="s">
        <v>16</v>
      </c>
      <c r="C514">
        <v>2015</v>
      </c>
      <c r="D514">
        <v>70.099241226394696</v>
      </c>
    </row>
    <row r="515" spans="1:4" x14ac:dyDescent="0.45">
      <c r="A515" t="s">
        <v>66</v>
      </c>
      <c r="B515" t="s">
        <v>16</v>
      </c>
      <c r="C515">
        <v>2016</v>
      </c>
      <c r="D515">
        <v>73.091434617896994</v>
      </c>
    </row>
    <row r="516" spans="1:4" x14ac:dyDescent="0.45">
      <c r="A516" t="s">
        <v>66</v>
      </c>
      <c r="B516" t="s">
        <v>16</v>
      </c>
      <c r="C516">
        <v>2017</v>
      </c>
      <c r="D516">
        <v>76.008138533910497</v>
      </c>
    </row>
    <row r="517" spans="1:4" x14ac:dyDescent="0.45">
      <c r="A517" t="s">
        <v>66</v>
      </c>
      <c r="B517" t="s">
        <v>16</v>
      </c>
      <c r="C517">
        <v>2018</v>
      </c>
      <c r="D517">
        <v>80.864721872695398</v>
      </c>
    </row>
    <row r="518" spans="1:4" x14ac:dyDescent="0.45">
      <c r="A518" t="s">
        <v>66</v>
      </c>
      <c r="B518" t="s">
        <v>16</v>
      </c>
      <c r="C518">
        <v>2019</v>
      </c>
      <c r="D518">
        <v>82.642161867066804</v>
      </c>
    </row>
    <row r="519" spans="1:4" x14ac:dyDescent="0.45">
      <c r="A519" t="s">
        <v>66</v>
      </c>
      <c r="B519" t="s">
        <v>16</v>
      </c>
      <c r="C519">
        <v>2020</v>
      </c>
      <c r="D519">
        <v>84.994669779999995</v>
      </c>
    </row>
    <row r="520" spans="1:4" x14ac:dyDescent="0.45">
      <c r="A520" t="s">
        <v>66</v>
      </c>
      <c r="B520" t="s">
        <v>16</v>
      </c>
      <c r="C520">
        <v>2021</v>
      </c>
      <c r="D520">
        <v>88.21384578</v>
      </c>
    </row>
    <row r="521" spans="1:4" x14ac:dyDescent="0.45">
      <c r="A521" t="s">
        <v>66</v>
      </c>
      <c r="B521" t="s">
        <v>16</v>
      </c>
      <c r="C521">
        <v>2022</v>
      </c>
      <c r="D521">
        <v>90.417991630000003</v>
      </c>
    </row>
    <row r="522" spans="1:4" x14ac:dyDescent="0.45">
      <c r="A522" t="s">
        <v>66</v>
      </c>
      <c r="B522" t="s">
        <v>16</v>
      </c>
      <c r="C522">
        <v>2023</v>
      </c>
      <c r="D522">
        <v>92.244963459999994</v>
      </c>
    </row>
    <row r="523" spans="1:4" x14ac:dyDescent="0.45">
      <c r="A523" t="s">
        <v>66</v>
      </c>
      <c r="B523" t="s">
        <v>16</v>
      </c>
      <c r="C523">
        <v>2024</v>
      </c>
      <c r="D523">
        <v>94.364953679999999</v>
      </c>
    </row>
    <row r="524" spans="1:4" x14ac:dyDescent="0.45">
      <c r="A524" t="s">
        <v>69</v>
      </c>
      <c r="B524" t="s">
        <v>16</v>
      </c>
      <c r="C524">
        <v>2000</v>
      </c>
      <c r="D524">
        <v>2.2106918090888801</v>
      </c>
    </row>
    <row r="525" spans="1:4" x14ac:dyDescent="0.45">
      <c r="A525" t="s">
        <v>69</v>
      </c>
      <c r="B525" t="s">
        <v>16</v>
      </c>
      <c r="C525">
        <v>2001</v>
      </c>
      <c r="D525">
        <v>4.6810531658103001</v>
      </c>
    </row>
    <row r="526" spans="1:4" x14ac:dyDescent="0.45">
      <c r="A526" t="s">
        <v>69</v>
      </c>
      <c r="B526" t="s">
        <v>16</v>
      </c>
      <c r="C526">
        <v>2002</v>
      </c>
      <c r="D526">
        <v>6.3847050195593198</v>
      </c>
    </row>
    <row r="527" spans="1:4" x14ac:dyDescent="0.45">
      <c r="A527" t="s">
        <v>69</v>
      </c>
      <c r="B527" t="s">
        <v>16</v>
      </c>
      <c r="C527">
        <v>2003</v>
      </c>
      <c r="D527">
        <v>8.0015828909087805</v>
      </c>
    </row>
    <row r="528" spans="1:4" x14ac:dyDescent="0.45">
      <c r="A528" t="s">
        <v>69</v>
      </c>
      <c r="B528" t="s">
        <v>16</v>
      </c>
      <c r="C528">
        <v>2004</v>
      </c>
      <c r="D528">
        <v>10.234532996958301</v>
      </c>
    </row>
    <row r="529" spans="1:4" x14ac:dyDescent="0.45">
      <c r="A529" t="s">
        <v>69</v>
      </c>
      <c r="B529" t="s">
        <v>16</v>
      </c>
      <c r="C529">
        <v>2005</v>
      </c>
      <c r="D529">
        <v>12.7050359882849</v>
      </c>
    </row>
    <row r="530" spans="1:4" x14ac:dyDescent="0.45">
      <c r="A530" t="s">
        <v>69</v>
      </c>
      <c r="B530" t="s">
        <v>16</v>
      </c>
      <c r="C530">
        <v>2006</v>
      </c>
      <c r="D530">
        <v>19.459554351363401</v>
      </c>
    </row>
    <row r="531" spans="1:4" x14ac:dyDescent="0.45">
      <c r="A531" t="s">
        <v>69</v>
      </c>
      <c r="B531" t="s">
        <v>16</v>
      </c>
      <c r="C531">
        <v>2007</v>
      </c>
      <c r="D531">
        <v>30</v>
      </c>
    </row>
    <row r="532" spans="1:4" x14ac:dyDescent="0.45">
      <c r="A532" t="s">
        <v>69</v>
      </c>
      <c r="B532" t="s">
        <v>16</v>
      </c>
      <c r="C532">
        <v>2008</v>
      </c>
      <c r="D532">
        <v>36</v>
      </c>
    </row>
    <row r="533" spans="1:4" x14ac:dyDescent="0.45">
      <c r="A533" t="s">
        <v>69</v>
      </c>
      <c r="B533" t="s">
        <v>16</v>
      </c>
      <c r="C533">
        <v>2009</v>
      </c>
      <c r="D533">
        <v>38</v>
      </c>
    </row>
    <row r="534" spans="1:4" x14ac:dyDescent="0.45">
      <c r="A534" t="s">
        <v>69</v>
      </c>
      <c r="B534" t="s">
        <v>16</v>
      </c>
      <c r="C534">
        <v>2010</v>
      </c>
      <c r="D534">
        <v>41</v>
      </c>
    </row>
    <row r="535" spans="1:4" x14ac:dyDescent="0.45">
      <c r="A535" t="s">
        <v>69</v>
      </c>
      <c r="B535" t="s">
        <v>16</v>
      </c>
      <c r="C535">
        <v>2011</v>
      </c>
      <c r="D535">
        <v>47.5</v>
      </c>
    </row>
    <row r="536" spans="1:4" x14ac:dyDescent="0.45">
      <c r="A536" t="s">
        <v>69</v>
      </c>
      <c r="B536" t="s">
        <v>16</v>
      </c>
      <c r="C536">
        <v>2012</v>
      </c>
      <c r="D536">
        <v>54</v>
      </c>
    </row>
    <row r="537" spans="1:4" x14ac:dyDescent="0.45">
      <c r="A537" t="s">
        <v>69</v>
      </c>
      <c r="B537" t="s">
        <v>16</v>
      </c>
      <c r="C537">
        <v>2013</v>
      </c>
      <c r="D537">
        <v>60.5</v>
      </c>
    </row>
    <row r="538" spans="1:4" x14ac:dyDescent="0.45">
      <c r="A538" t="s">
        <v>69</v>
      </c>
      <c r="B538" t="s">
        <v>16</v>
      </c>
      <c r="C538">
        <v>2014</v>
      </c>
      <c r="D538">
        <v>64.713657369019003</v>
      </c>
    </row>
    <row r="539" spans="1:4" x14ac:dyDescent="0.45">
      <c r="A539" t="s">
        <v>69</v>
      </c>
      <c r="B539" t="s">
        <v>16</v>
      </c>
      <c r="C539">
        <v>2015</v>
      </c>
      <c r="D539">
        <v>69.616235801400407</v>
      </c>
    </row>
    <row r="540" spans="1:4" x14ac:dyDescent="0.45">
      <c r="A540" t="s">
        <v>69</v>
      </c>
      <c r="B540" t="s">
        <v>16</v>
      </c>
      <c r="C540">
        <v>2016</v>
      </c>
      <c r="D540">
        <v>74.8792746891625</v>
      </c>
    </row>
    <row r="541" spans="1:4" x14ac:dyDescent="0.45">
      <c r="A541" t="s">
        <v>69</v>
      </c>
      <c r="B541" t="s">
        <v>16</v>
      </c>
      <c r="C541">
        <v>2017</v>
      </c>
      <c r="D541">
        <v>94.175599611391107</v>
      </c>
    </row>
    <row r="542" spans="1:4" x14ac:dyDescent="0.45">
      <c r="A542" t="s">
        <v>69</v>
      </c>
      <c r="B542" t="s">
        <v>16</v>
      </c>
      <c r="C542">
        <v>2018</v>
      </c>
      <c r="D542">
        <v>93.310001848034702</v>
      </c>
    </row>
    <row r="543" spans="1:4" x14ac:dyDescent="0.45">
      <c r="A543" t="s">
        <v>69</v>
      </c>
      <c r="B543" t="s">
        <v>16</v>
      </c>
      <c r="C543">
        <v>2019</v>
      </c>
      <c r="D543">
        <v>95.724735595381205</v>
      </c>
    </row>
    <row r="544" spans="1:4" x14ac:dyDescent="0.45">
      <c r="A544" t="s">
        <v>69</v>
      </c>
      <c r="B544" t="s">
        <v>16</v>
      </c>
      <c r="C544">
        <v>2020</v>
      </c>
      <c r="D544">
        <v>97.862332499999994</v>
      </c>
    </row>
    <row r="545" spans="1:4" x14ac:dyDescent="0.45">
      <c r="A545" t="s">
        <v>69</v>
      </c>
      <c r="B545" t="s">
        <v>16</v>
      </c>
      <c r="C545">
        <v>2021</v>
      </c>
      <c r="D545">
        <v>100</v>
      </c>
    </row>
    <row r="546" spans="1:4" x14ac:dyDescent="0.45">
      <c r="A546" t="s">
        <v>69</v>
      </c>
      <c r="B546" t="s">
        <v>16</v>
      </c>
      <c r="C546">
        <v>2022</v>
      </c>
      <c r="D546">
        <v>100</v>
      </c>
    </row>
    <row r="547" spans="1:4" x14ac:dyDescent="0.45">
      <c r="A547" t="s">
        <v>69</v>
      </c>
      <c r="B547" t="s">
        <v>16</v>
      </c>
      <c r="C547">
        <v>2023</v>
      </c>
      <c r="D547">
        <v>100</v>
      </c>
    </row>
    <row r="548" spans="1:4" x14ac:dyDescent="0.45">
      <c r="A548" t="s">
        <v>69</v>
      </c>
      <c r="B548" t="s">
        <v>16</v>
      </c>
      <c r="C548">
        <v>2024</v>
      </c>
      <c r="D548">
        <v>100</v>
      </c>
    </row>
    <row r="549" spans="1:4" x14ac:dyDescent="0.45">
      <c r="A549" t="s">
        <v>80</v>
      </c>
      <c r="B549" t="s">
        <v>16</v>
      </c>
      <c r="C549">
        <v>2000</v>
      </c>
      <c r="D549">
        <v>3.7616850350750002</v>
      </c>
    </row>
    <row r="550" spans="1:4" x14ac:dyDescent="0.45">
      <c r="A550" t="s">
        <v>80</v>
      </c>
      <c r="B550" t="s">
        <v>16</v>
      </c>
      <c r="C550">
        <v>2001</v>
      </c>
      <c r="D550">
        <v>5.1894814607850597</v>
      </c>
    </row>
    <row r="551" spans="1:4" x14ac:dyDescent="0.45">
      <c r="A551" t="s">
        <v>80</v>
      </c>
      <c r="B551" t="s">
        <v>16</v>
      </c>
      <c r="C551">
        <v>2002</v>
      </c>
      <c r="D551">
        <v>11.38</v>
      </c>
    </row>
    <row r="552" spans="1:4" x14ac:dyDescent="0.45">
      <c r="A552" t="s">
        <v>80</v>
      </c>
      <c r="B552" t="s">
        <v>16</v>
      </c>
      <c r="C552">
        <v>2003</v>
      </c>
      <c r="D552">
        <v>12.33</v>
      </c>
    </row>
    <row r="553" spans="1:4" x14ac:dyDescent="0.45">
      <c r="A553" t="s">
        <v>80</v>
      </c>
      <c r="B553" t="s">
        <v>16</v>
      </c>
      <c r="C553">
        <v>2004</v>
      </c>
      <c r="D553">
        <v>14.58</v>
      </c>
    </row>
    <row r="554" spans="1:4" x14ac:dyDescent="0.45">
      <c r="A554" t="s">
        <v>80</v>
      </c>
      <c r="B554" t="s">
        <v>16</v>
      </c>
      <c r="C554">
        <v>2005</v>
      </c>
      <c r="D554">
        <v>15.46</v>
      </c>
    </row>
    <row r="555" spans="1:4" x14ac:dyDescent="0.45">
      <c r="A555" t="s">
        <v>80</v>
      </c>
      <c r="B555" t="s">
        <v>16</v>
      </c>
      <c r="C555">
        <v>2006</v>
      </c>
      <c r="D555">
        <v>18.239999999999998</v>
      </c>
    </row>
    <row r="556" spans="1:4" x14ac:dyDescent="0.45">
      <c r="A556" t="s">
        <v>80</v>
      </c>
      <c r="B556" t="s">
        <v>16</v>
      </c>
      <c r="C556">
        <v>2007</v>
      </c>
      <c r="D556">
        <v>28.63</v>
      </c>
    </row>
    <row r="557" spans="1:4" x14ac:dyDescent="0.45">
      <c r="A557" t="s">
        <v>80</v>
      </c>
      <c r="B557" t="s">
        <v>16</v>
      </c>
      <c r="C557">
        <v>2008</v>
      </c>
      <c r="D557">
        <v>34.369999999999997</v>
      </c>
    </row>
    <row r="558" spans="1:4" x14ac:dyDescent="0.45">
      <c r="A558" t="s">
        <v>80</v>
      </c>
      <c r="B558" t="s">
        <v>16</v>
      </c>
      <c r="C558">
        <v>2009</v>
      </c>
      <c r="D558">
        <v>36.4</v>
      </c>
    </row>
    <row r="559" spans="1:4" x14ac:dyDescent="0.45">
      <c r="A559" t="s">
        <v>80</v>
      </c>
      <c r="B559" t="s">
        <v>16</v>
      </c>
      <c r="C559">
        <v>2010</v>
      </c>
      <c r="D559">
        <v>39.82</v>
      </c>
    </row>
    <row r="560" spans="1:4" x14ac:dyDescent="0.45">
      <c r="A560" t="s">
        <v>80</v>
      </c>
      <c r="B560" t="s">
        <v>16</v>
      </c>
      <c r="C560">
        <v>2011</v>
      </c>
      <c r="D560">
        <v>43.065710430925002</v>
      </c>
    </row>
    <row r="561" spans="1:4" x14ac:dyDescent="0.45">
      <c r="A561" t="s">
        <v>80</v>
      </c>
      <c r="B561" t="s">
        <v>16</v>
      </c>
      <c r="C561">
        <v>2012</v>
      </c>
      <c r="D561">
        <v>45.13</v>
      </c>
    </row>
    <row r="562" spans="1:4" x14ac:dyDescent="0.45">
      <c r="A562" t="s">
        <v>80</v>
      </c>
      <c r="B562" t="s">
        <v>16</v>
      </c>
      <c r="C562">
        <v>2013</v>
      </c>
      <c r="D562">
        <v>46.25</v>
      </c>
    </row>
    <row r="563" spans="1:4" x14ac:dyDescent="0.45">
      <c r="A563" t="s">
        <v>80</v>
      </c>
      <c r="B563" t="s">
        <v>16</v>
      </c>
      <c r="C563">
        <v>2014</v>
      </c>
      <c r="D563">
        <v>51.037366552164499</v>
      </c>
    </row>
    <row r="564" spans="1:4" x14ac:dyDescent="0.45">
      <c r="A564" t="s">
        <v>80</v>
      </c>
      <c r="B564" t="s">
        <v>16</v>
      </c>
      <c r="C564">
        <v>2015</v>
      </c>
      <c r="D564">
        <v>53.744979142358297</v>
      </c>
    </row>
    <row r="565" spans="1:4" x14ac:dyDescent="0.45">
      <c r="A565" t="s">
        <v>80</v>
      </c>
      <c r="B565" t="s">
        <v>16</v>
      </c>
      <c r="C565">
        <v>2016</v>
      </c>
      <c r="D565">
        <v>58.347734014568502</v>
      </c>
    </row>
    <row r="566" spans="1:4" x14ac:dyDescent="0.45">
      <c r="A566" t="s">
        <v>80</v>
      </c>
      <c r="B566" t="s">
        <v>16</v>
      </c>
      <c r="C566">
        <v>2017</v>
      </c>
      <c r="D566">
        <v>64.684617683537098</v>
      </c>
    </row>
    <row r="567" spans="1:4" x14ac:dyDescent="0.45">
      <c r="A567" t="s">
        <v>80</v>
      </c>
      <c r="B567" t="s">
        <v>16</v>
      </c>
      <c r="C567">
        <v>2018</v>
      </c>
      <c r="D567">
        <v>71.042760843380904</v>
      </c>
    </row>
    <row r="568" spans="1:4" x14ac:dyDescent="0.45">
      <c r="A568" t="s">
        <v>80</v>
      </c>
      <c r="B568" t="s">
        <v>16</v>
      </c>
      <c r="C568">
        <v>2019</v>
      </c>
      <c r="D568">
        <v>73.976702287151099</v>
      </c>
    </row>
    <row r="569" spans="1:4" x14ac:dyDescent="0.45">
      <c r="A569" t="s">
        <v>80</v>
      </c>
      <c r="B569" t="s">
        <v>16</v>
      </c>
      <c r="C569">
        <v>2020</v>
      </c>
      <c r="D569">
        <v>77.669560500000003</v>
      </c>
    </row>
    <row r="570" spans="1:4" x14ac:dyDescent="0.45">
      <c r="A570" t="s">
        <v>80</v>
      </c>
      <c r="B570" t="s">
        <v>16</v>
      </c>
      <c r="C570">
        <v>2021</v>
      </c>
      <c r="D570">
        <v>81.408437449999994</v>
      </c>
    </row>
    <row r="571" spans="1:4" x14ac:dyDescent="0.45">
      <c r="A571" t="s">
        <v>80</v>
      </c>
      <c r="B571" t="s">
        <v>16</v>
      </c>
      <c r="C571">
        <v>2022</v>
      </c>
      <c r="D571">
        <v>83.437165759999999</v>
      </c>
    </row>
    <row r="572" spans="1:4" x14ac:dyDescent="0.45">
      <c r="A572" t="s">
        <v>80</v>
      </c>
      <c r="B572" t="s">
        <v>16</v>
      </c>
      <c r="C572">
        <v>2023</v>
      </c>
      <c r="D572">
        <v>85.960741549999995</v>
      </c>
    </row>
    <row r="573" spans="1:4" x14ac:dyDescent="0.45">
      <c r="A573" t="s">
        <v>80</v>
      </c>
      <c r="B573" t="s">
        <v>16</v>
      </c>
      <c r="C573">
        <v>2024</v>
      </c>
      <c r="D573">
        <v>87.307876699999994</v>
      </c>
    </row>
    <row r="574" spans="1:4" x14ac:dyDescent="0.45">
      <c r="A574" t="s">
        <v>84</v>
      </c>
      <c r="B574" t="s">
        <v>16</v>
      </c>
      <c r="C574">
        <v>2000</v>
      </c>
      <c r="D574">
        <v>43.079162637520099</v>
      </c>
    </row>
    <row r="575" spans="1:4" x14ac:dyDescent="0.45">
      <c r="A575" t="s">
        <v>84</v>
      </c>
      <c r="B575" t="s">
        <v>16</v>
      </c>
      <c r="C575">
        <v>2001</v>
      </c>
      <c r="D575">
        <v>49.080831589695102</v>
      </c>
    </row>
    <row r="576" spans="1:4" x14ac:dyDescent="0.45">
      <c r="A576" t="s">
        <v>84</v>
      </c>
      <c r="B576" t="s">
        <v>16</v>
      </c>
      <c r="C576">
        <v>2002</v>
      </c>
      <c r="D576">
        <v>58.785403883695203</v>
      </c>
    </row>
    <row r="577" spans="1:4" x14ac:dyDescent="0.45">
      <c r="A577" t="s">
        <v>84</v>
      </c>
      <c r="B577" t="s">
        <v>16</v>
      </c>
      <c r="C577">
        <v>2003</v>
      </c>
      <c r="D577">
        <v>61.6971171244207</v>
      </c>
    </row>
    <row r="578" spans="1:4" x14ac:dyDescent="0.45">
      <c r="A578" t="s">
        <v>84</v>
      </c>
      <c r="B578" t="s">
        <v>16</v>
      </c>
      <c r="C578">
        <v>2004</v>
      </c>
      <c r="D578">
        <v>64.758256475989597</v>
      </c>
    </row>
    <row r="579" spans="1:4" x14ac:dyDescent="0.45">
      <c r="A579" t="s">
        <v>84</v>
      </c>
      <c r="B579" t="s">
        <v>16</v>
      </c>
      <c r="C579">
        <v>2005</v>
      </c>
      <c r="D579">
        <v>67.968101500000003</v>
      </c>
    </row>
    <row r="580" spans="1:4" x14ac:dyDescent="0.45">
      <c r="A580" t="s">
        <v>84</v>
      </c>
      <c r="B580" t="s">
        <v>16</v>
      </c>
      <c r="C580">
        <v>2006</v>
      </c>
      <c r="D580">
        <v>68.931198120000005</v>
      </c>
    </row>
    <row r="581" spans="1:4" x14ac:dyDescent="0.45">
      <c r="A581" t="s">
        <v>84</v>
      </c>
      <c r="B581" t="s">
        <v>16</v>
      </c>
      <c r="C581">
        <v>2007</v>
      </c>
      <c r="D581">
        <v>75</v>
      </c>
    </row>
    <row r="582" spans="1:4" x14ac:dyDescent="0.45">
      <c r="A582" t="s">
        <v>84</v>
      </c>
      <c r="B582" t="s">
        <v>16</v>
      </c>
      <c r="C582">
        <v>2008</v>
      </c>
      <c r="D582">
        <v>74</v>
      </c>
    </row>
    <row r="583" spans="1:4" x14ac:dyDescent="0.45">
      <c r="A583" t="s">
        <v>84</v>
      </c>
      <c r="B583" t="s">
        <v>16</v>
      </c>
      <c r="C583">
        <v>2009</v>
      </c>
      <c r="D583">
        <v>71</v>
      </c>
    </row>
    <row r="584" spans="1:4" x14ac:dyDescent="0.45">
      <c r="A584" t="s">
        <v>84</v>
      </c>
      <c r="B584" t="s">
        <v>16</v>
      </c>
      <c r="C584">
        <v>2010</v>
      </c>
      <c r="D584">
        <v>71.69</v>
      </c>
    </row>
    <row r="585" spans="1:4" x14ac:dyDescent="0.45">
      <c r="A585" t="s">
        <v>84</v>
      </c>
      <c r="B585" t="s">
        <v>16</v>
      </c>
      <c r="C585">
        <v>2011</v>
      </c>
      <c r="D585">
        <v>69.729460761926802</v>
      </c>
    </row>
    <row r="586" spans="1:4" x14ac:dyDescent="0.45">
      <c r="A586" t="s">
        <v>84</v>
      </c>
      <c r="B586" t="s">
        <v>16</v>
      </c>
      <c r="C586">
        <v>2012</v>
      </c>
      <c r="D586">
        <v>74.7</v>
      </c>
    </row>
    <row r="587" spans="1:4" x14ac:dyDescent="0.45">
      <c r="A587" t="s">
        <v>84</v>
      </c>
      <c r="B587" t="s">
        <v>16</v>
      </c>
      <c r="C587">
        <v>2013</v>
      </c>
      <c r="D587">
        <v>71.400000000000006</v>
      </c>
    </row>
    <row r="588" spans="1:4" x14ac:dyDescent="0.45">
      <c r="A588" t="s">
        <v>84</v>
      </c>
      <c r="B588" t="s">
        <v>16</v>
      </c>
      <c r="C588">
        <v>2014</v>
      </c>
      <c r="D588">
        <v>73</v>
      </c>
    </row>
    <row r="589" spans="1:4" x14ac:dyDescent="0.45">
      <c r="A589" t="s">
        <v>84</v>
      </c>
      <c r="B589" t="s">
        <v>16</v>
      </c>
      <c r="C589">
        <v>2015</v>
      </c>
      <c r="D589">
        <v>74.554202446276093</v>
      </c>
    </row>
    <row r="590" spans="1:4" x14ac:dyDescent="0.45">
      <c r="A590" t="s">
        <v>84</v>
      </c>
      <c r="B590" t="s">
        <v>16</v>
      </c>
      <c r="C590">
        <v>2016</v>
      </c>
      <c r="D590">
        <v>85.544421288722205</v>
      </c>
    </row>
    <row r="591" spans="1:4" x14ac:dyDescent="0.45">
      <c r="A591" t="s">
        <v>84</v>
      </c>
      <c r="B591" t="s">
        <v>16</v>
      </c>
      <c r="C591">
        <v>2017</v>
      </c>
      <c r="D591">
        <v>87.274889168765696</v>
      </c>
    </row>
    <row r="592" spans="1:4" x14ac:dyDescent="0.45">
      <c r="A592" t="s">
        <v>84</v>
      </c>
      <c r="B592" t="s">
        <v>16</v>
      </c>
      <c r="C592">
        <v>2018</v>
      </c>
      <c r="D592">
        <v>88.498903165152001</v>
      </c>
    </row>
    <row r="593" spans="1:4" x14ac:dyDescent="0.45">
      <c r="A593" t="s">
        <v>84</v>
      </c>
      <c r="B593" t="s">
        <v>16</v>
      </c>
      <c r="C593">
        <v>2019</v>
      </c>
      <c r="D593">
        <v>89.430284857571195</v>
      </c>
    </row>
    <row r="594" spans="1:4" x14ac:dyDescent="0.45">
      <c r="A594" t="s">
        <v>84</v>
      </c>
      <c r="B594" t="s">
        <v>16</v>
      </c>
      <c r="C594">
        <v>2020</v>
      </c>
      <c r="D594">
        <v>90.344703670000001</v>
      </c>
    </row>
    <row r="595" spans="1:4" x14ac:dyDescent="0.45">
      <c r="A595" t="s">
        <v>84</v>
      </c>
      <c r="B595" t="s">
        <v>16</v>
      </c>
      <c r="C595">
        <v>2021</v>
      </c>
      <c r="D595">
        <v>91.268402100000003</v>
      </c>
    </row>
    <row r="596" spans="1:4" x14ac:dyDescent="0.45">
      <c r="A596" t="s">
        <v>84</v>
      </c>
      <c r="B596" t="s">
        <v>16</v>
      </c>
      <c r="C596">
        <v>2022</v>
      </c>
      <c r="D596">
        <v>92.728500370000006</v>
      </c>
    </row>
    <row r="597" spans="1:4" x14ac:dyDescent="0.45">
      <c r="A597" t="s">
        <v>84</v>
      </c>
      <c r="B597" t="s">
        <v>16</v>
      </c>
      <c r="C597">
        <v>2023</v>
      </c>
      <c r="D597">
        <v>93.525596620000002</v>
      </c>
    </row>
    <row r="598" spans="1:4" x14ac:dyDescent="0.45">
      <c r="A598" t="s">
        <v>84</v>
      </c>
      <c r="B598" t="s">
        <v>16</v>
      </c>
      <c r="C598">
        <v>2024</v>
      </c>
      <c r="D598">
        <v>94.693801879999995</v>
      </c>
    </row>
    <row r="599" spans="1:4" x14ac:dyDescent="0.45">
      <c r="A599" t="s">
        <v>71</v>
      </c>
      <c r="B599" t="s">
        <v>16</v>
      </c>
      <c r="C599">
        <v>2000</v>
      </c>
      <c r="D599">
        <v>5.3485597320353699</v>
      </c>
    </row>
    <row r="600" spans="1:4" x14ac:dyDescent="0.45">
      <c r="A600" t="s">
        <v>71</v>
      </c>
      <c r="B600" t="s">
        <v>16</v>
      </c>
      <c r="C600">
        <v>2001</v>
      </c>
      <c r="D600">
        <v>6.3466193183976802</v>
      </c>
    </row>
    <row r="601" spans="1:4" x14ac:dyDescent="0.45">
      <c r="A601" t="s">
        <v>71</v>
      </c>
      <c r="B601" t="s">
        <v>16</v>
      </c>
      <c r="C601">
        <v>2002</v>
      </c>
      <c r="D601">
        <v>6.7103224370540397</v>
      </c>
    </row>
    <row r="602" spans="1:4" x14ac:dyDescent="0.45">
      <c r="A602" t="s">
        <v>71</v>
      </c>
      <c r="B602" t="s">
        <v>16</v>
      </c>
      <c r="C602">
        <v>2003</v>
      </c>
      <c r="D602">
        <v>7.00769172611251</v>
      </c>
    </row>
    <row r="603" spans="1:4" x14ac:dyDescent="0.45">
      <c r="A603" t="s">
        <v>71</v>
      </c>
      <c r="B603" t="s">
        <v>16</v>
      </c>
      <c r="C603">
        <v>2004</v>
      </c>
      <c r="D603">
        <v>8.4251186825405995</v>
      </c>
    </row>
    <row r="604" spans="1:4" x14ac:dyDescent="0.45">
      <c r="A604" t="s">
        <v>71</v>
      </c>
      <c r="B604" t="s">
        <v>16</v>
      </c>
      <c r="C604">
        <v>2005</v>
      </c>
      <c r="D604">
        <v>7.4885425299292097</v>
      </c>
    </row>
    <row r="605" spans="1:4" x14ac:dyDescent="0.45">
      <c r="A605" t="s">
        <v>71</v>
      </c>
      <c r="B605" t="s">
        <v>16</v>
      </c>
      <c r="C605">
        <v>2006</v>
      </c>
      <c r="D605">
        <v>7.6071396747738103</v>
      </c>
    </row>
    <row r="606" spans="1:4" x14ac:dyDescent="0.45">
      <c r="A606" t="s">
        <v>71</v>
      </c>
      <c r="B606" t="s">
        <v>16</v>
      </c>
      <c r="C606">
        <v>2007</v>
      </c>
      <c r="D606">
        <v>8.0653751735550401</v>
      </c>
    </row>
    <row r="607" spans="1:4" x14ac:dyDescent="0.45">
      <c r="A607" t="s">
        <v>71</v>
      </c>
      <c r="B607" t="s">
        <v>16</v>
      </c>
      <c r="C607">
        <v>2008</v>
      </c>
      <c r="D607">
        <v>8.43</v>
      </c>
    </row>
    <row r="608" spans="1:4" x14ac:dyDescent="0.45">
      <c r="A608" t="s">
        <v>71</v>
      </c>
      <c r="B608" t="s">
        <v>16</v>
      </c>
      <c r="C608">
        <v>2009</v>
      </c>
      <c r="D608">
        <v>10</v>
      </c>
    </row>
    <row r="609" spans="1:4" x14ac:dyDescent="0.45">
      <c r="A609" t="s">
        <v>71</v>
      </c>
      <c r="B609" t="s">
        <v>16</v>
      </c>
      <c r="C609">
        <v>2010</v>
      </c>
      <c r="D609">
        <v>24</v>
      </c>
    </row>
    <row r="610" spans="1:4" x14ac:dyDescent="0.45">
      <c r="A610" t="s">
        <v>71</v>
      </c>
      <c r="B610" t="s">
        <v>16</v>
      </c>
      <c r="C610">
        <v>2011</v>
      </c>
      <c r="D610">
        <v>33.97</v>
      </c>
    </row>
    <row r="611" spans="1:4" x14ac:dyDescent="0.45">
      <c r="A611" t="s">
        <v>71</v>
      </c>
      <c r="B611" t="s">
        <v>16</v>
      </c>
      <c r="C611">
        <v>2012</v>
      </c>
      <c r="D611">
        <v>41</v>
      </c>
    </row>
    <row r="612" spans="1:4" x14ac:dyDescent="0.45">
      <c r="A612" t="s">
        <v>71</v>
      </c>
      <c r="B612" t="s">
        <v>16</v>
      </c>
      <c r="C612">
        <v>2013</v>
      </c>
      <c r="D612">
        <v>46.5</v>
      </c>
    </row>
    <row r="613" spans="1:4" x14ac:dyDescent="0.45">
      <c r="A613" t="s">
        <v>71</v>
      </c>
      <c r="B613" t="s">
        <v>16</v>
      </c>
      <c r="C613">
        <v>2014</v>
      </c>
      <c r="D613">
        <v>49</v>
      </c>
    </row>
    <row r="614" spans="1:4" x14ac:dyDescent="0.45">
      <c r="A614" t="s">
        <v>71</v>
      </c>
      <c r="B614" t="s">
        <v>16</v>
      </c>
      <c r="C614">
        <v>2015</v>
      </c>
      <c r="D614">
        <v>51.91910172</v>
      </c>
    </row>
    <row r="615" spans="1:4" x14ac:dyDescent="0.45">
      <c r="A615" t="s">
        <v>71</v>
      </c>
      <c r="B615" t="s">
        <v>16</v>
      </c>
      <c r="C615">
        <v>2016</v>
      </c>
      <c r="D615">
        <v>54</v>
      </c>
    </row>
    <row r="616" spans="1:4" x14ac:dyDescent="0.45">
      <c r="A616" t="s">
        <v>71</v>
      </c>
      <c r="B616" t="s">
        <v>16</v>
      </c>
      <c r="C616">
        <v>2017</v>
      </c>
      <c r="D616">
        <v>56.167400360000002</v>
      </c>
    </row>
    <row r="617" spans="1:4" x14ac:dyDescent="0.45">
      <c r="A617" t="s">
        <v>71</v>
      </c>
      <c r="B617" t="s">
        <v>16</v>
      </c>
      <c r="C617">
        <v>2018</v>
      </c>
      <c r="D617">
        <v>62.400001529999997</v>
      </c>
    </row>
    <row r="618" spans="1:4" x14ac:dyDescent="0.45">
      <c r="A618" t="s">
        <v>71</v>
      </c>
      <c r="B618" t="s">
        <v>16</v>
      </c>
      <c r="C618">
        <v>2019</v>
      </c>
      <c r="D618">
        <v>69.69689941</v>
      </c>
    </row>
    <row r="619" spans="1:4" x14ac:dyDescent="0.45">
      <c r="A619" t="s">
        <v>71</v>
      </c>
      <c r="B619" t="s">
        <v>16</v>
      </c>
      <c r="C619">
        <v>2020</v>
      </c>
      <c r="D619">
        <v>72.1128006</v>
      </c>
    </row>
    <row r="620" spans="1:4" x14ac:dyDescent="0.45">
      <c r="A620" t="s">
        <v>71</v>
      </c>
      <c r="B620" t="s">
        <v>16</v>
      </c>
      <c r="C620">
        <v>2021</v>
      </c>
      <c r="D620">
        <v>74.968597410000001</v>
      </c>
    </row>
    <row r="621" spans="1:4" x14ac:dyDescent="0.45">
      <c r="A621" t="s">
        <v>71</v>
      </c>
      <c r="B621" t="s">
        <v>16</v>
      </c>
      <c r="C621">
        <v>2022</v>
      </c>
      <c r="D621">
        <v>78.293197629999995</v>
      </c>
    </row>
    <row r="622" spans="1:4" x14ac:dyDescent="0.45">
      <c r="A622" t="s">
        <v>71</v>
      </c>
      <c r="B622" t="s">
        <v>16</v>
      </c>
      <c r="C622">
        <v>2023</v>
      </c>
      <c r="D622">
        <v>78.336700440000001</v>
      </c>
    </row>
    <row r="623" spans="1:4" x14ac:dyDescent="0.45">
      <c r="A623" t="s">
        <v>71</v>
      </c>
      <c r="B623" t="s">
        <v>16</v>
      </c>
      <c r="C623">
        <v>2024</v>
      </c>
      <c r="D623">
        <v>78.357597350000006</v>
      </c>
    </row>
    <row r="624" spans="1:4" x14ac:dyDescent="0.45">
      <c r="A624" t="s">
        <v>25</v>
      </c>
      <c r="B624" t="s">
        <v>8</v>
      </c>
      <c r="C624">
        <v>2000</v>
      </c>
      <c r="D624">
        <v>-0.78899893905690999</v>
      </c>
    </row>
    <row r="625" spans="1:4" x14ac:dyDescent="0.45">
      <c r="A625" t="s">
        <v>25</v>
      </c>
      <c r="B625" t="s">
        <v>8</v>
      </c>
      <c r="C625">
        <v>2001</v>
      </c>
      <c r="D625">
        <v>-4.4088396825855698</v>
      </c>
    </row>
    <row r="626" spans="1:4" x14ac:dyDescent="0.45">
      <c r="A626" t="s">
        <v>25</v>
      </c>
      <c r="B626" t="s">
        <v>8</v>
      </c>
      <c r="C626">
        <v>2002</v>
      </c>
      <c r="D626">
        <v>-10.894484828590301</v>
      </c>
    </row>
    <row r="627" spans="1:4" x14ac:dyDescent="0.45">
      <c r="A627" t="s">
        <v>25</v>
      </c>
      <c r="B627" t="s">
        <v>8</v>
      </c>
      <c r="C627">
        <v>2003</v>
      </c>
      <c r="D627">
        <v>8.8370407957692407</v>
      </c>
    </row>
    <row r="628" spans="1:4" x14ac:dyDescent="0.45">
      <c r="A628" t="s">
        <v>25</v>
      </c>
      <c r="B628" t="s">
        <v>8</v>
      </c>
      <c r="C628">
        <v>2004</v>
      </c>
      <c r="D628">
        <v>9.0295733006815198</v>
      </c>
    </row>
    <row r="629" spans="1:4" x14ac:dyDescent="0.45">
      <c r="A629" t="s">
        <v>25</v>
      </c>
      <c r="B629" t="s">
        <v>8</v>
      </c>
      <c r="C629">
        <v>2005</v>
      </c>
      <c r="D629">
        <v>8.8516599201343702</v>
      </c>
    </row>
    <row r="630" spans="1:4" x14ac:dyDescent="0.45">
      <c r="A630" t="s">
        <v>25</v>
      </c>
      <c r="B630" t="s">
        <v>8</v>
      </c>
      <c r="C630">
        <v>2006</v>
      </c>
      <c r="D630">
        <v>8.0471515004302692</v>
      </c>
    </row>
    <row r="631" spans="1:4" x14ac:dyDescent="0.45">
      <c r="A631" t="s">
        <v>25</v>
      </c>
      <c r="B631" t="s">
        <v>8</v>
      </c>
      <c r="C631">
        <v>2007</v>
      </c>
      <c r="D631">
        <v>9.0076508750475703</v>
      </c>
    </row>
    <row r="632" spans="1:4" x14ac:dyDescent="0.45">
      <c r="A632" t="s">
        <v>25</v>
      </c>
      <c r="B632" t="s">
        <v>8</v>
      </c>
      <c r="C632">
        <v>2008</v>
      </c>
      <c r="D632">
        <v>4.0572331034640596</v>
      </c>
    </row>
    <row r="633" spans="1:4" x14ac:dyDescent="0.45">
      <c r="A633" t="s">
        <v>25</v>
      </c>
      <c r="B633" t="s">
        <v>8</v>
      </c>
      <c r="C633">
        <v>2009</v>
      </c>
      <c r="D633">
        <v>-5.9185250763494697</v>
      </c>
    </row>
    <row r="634" spans="1:4" x14ac:dyDescent="0.45">
      <c r="A634" t="s">
        <v>25</v>
      </c>
      <c r="B634" t="s">
        <v>8</v>
      </c>
      <c r="C634">
        <v>2010</v>
      </c>
      <c r="D634">
        <v>10.1253981561002</v>
      </c>
    </row>
    <row r="635" spans="1:4" x14ac:dyDescent="0.45">
      <c r="A635" t="s">
        <v>25</v>
      </c>
      <c r="B635" t="s">
        <v>8</v>
      </c>
      <c r="C635">
        <v>2011</v>
      </c>
      <c r="D635">
        <v>6.0039516928057903</v>
      </c>
    </row>
    <row r="636" spans="1:4" x14ac:dyDescent="0.45">
      <c r="A636" t="s">
        <v>25</v>
      </c>
      <c r="B636" t="s">
        <v>8</v>
      </c>
      <c r="C636">
        <v>2012</v>
      </c>
      <c r="D636">
        <v>-1.0264204544321001</v>
      </c>
    </row>
    <row r="637" spans="1:4" x14ac:dyDescent="0.45">
      <c r="A637" t="s">
        <v>25</v>
      </c>
      <c r="B637" t="s">
        <v>8</v>
      </c>
      <c r="C637">
        <v>2013</v>
      </c>
      <c r="D637">
        <v>2.4053237807943599</v>
      </c>
    </row>
    <row r="638" spans="1:4" x14ac:dyDescent="0.45">
      <c r="A638" t="s">
        <v>25</v>
      </c>
      <c r="B638" t="s">
        <v>8</v>
      </c>
      <c r="C638">
        <v>2014</v>
      </c>
      <c r="D638">
        <v>-2.5126153208139401</v>
      </c>
    </row>
    <row r="639" spans="1:4" x14ac:dyDescent="0.45">
      <c r="A639" t="s">
        <v>25</v>
      </c>
      <c r="B639" t="s">
        <v>8</v>
      </c>
      <c r="C639">
        <v>2015</v>
      </c>
      <c r="D639">
        <v>2.73115982828944</v>
      </c>
    </row>
    <row r="640" spans="1:4" x14ac:dyDescent="0.45">
      <c r="A640" t="s">
        <v>25</v>
      </c>
      <c r="B640" t="s">
        <v>8</v>
      </c>
      <c r="C640">
        <v>2016</v>
      </c>
      <c r="D640">
        <v>-2.0803278437781101</v>
      </c>
    </row>
    <row r="641" spans="1:4" x14ac:dyDescent="0.45">
      <c r="A641" t="s">
        <v>25</v>
      </c>
      <c r="B641" t="s">
        <v>8</v>
      </c>
      <c r="C641">
        <v>2017</v>
      </c>
      <c r="D641">
        <v>2.8185029777591799</v>
      </c>
    </row>
    <row r="642" spans="1:4" x14ac:dyDescent="0.45">
      <c r="A642" t="s">
        <v>25</v>
      </c>
      <c r="B642" t="s">
        <v>8</v>
      </c>
      <c r="C642">
        <v>2018</v>
      </c>
      <c r="D642">
        <v>-2.6173964628203801</v>
      </c>
    </row>
    <row r="643" spans="1:4" x14ac:dyDescent="0.45">
      <c r="A643" t="s">
        <v>25</v>
      </c>
      <c r="B643" t="s">
        <v>8</v>
      </c>
      <c r="C643">
        <v>2019</v>
      </c>
      <c r="D643">
        <v>-2.00086100285785</v>
      </c>
    </row>
    <row r="644" spans="1:4" x14ac:dyDescent="0.45">
      <c r="A644" t="s">
        <v>25</v>
      </c>
      <c r="B644" t="s">
        <v>8</v>
      </c>
      <c r="C644">
        <v>2020</v>
      </c>
      <c r="D644">
        <v>-9.9004848136464005</v>
      </c>
    </row>
    <row r="645" spans="1:4" x14ac:dyDescent="0.45">
      <c r="A645" t="s">
        <v>25</v>
      </c>
      <c r="B645" t="s">
        <v>8</v>
      </c>
      <c r="C645">
        <v>2021</v>
      </c>
      <c r="D645">
        <v>10.441811988250601</v>
      </c>
    </row>
    <row r="646" spans="1:4" x14ac:dyDescent="0.45">
      <c r="A646" t="s">
        <v>25</v>
      </c>
      <c r="B646" t="s">
        <v>8</v>
      </c>
      <c r="C646">
        <v>2022</v>
      </c>
      <c r="D646">
        <v>6.0207453753485503</v>
      </c>
    </row>
    <row r="647" spans="1:4" x14ac:dyDescent="0.45">
      <c r="A647" t="s">
        <v>25</v>
      </c>
      <c r="B647" t="s">
        <v>8</v>
      </c>
      <c r="C647">
        <v>2023</v>
      </c>
      <c r="D647">
        <v>-1.85578803046339</v>
      </c>
    </row>
    <row r="648" spans="1:4" x14ac:dyDescent="0.45">
      <c r="A648" t="s">
        <v>25</v>
      </c>
      <c r="B648" t="s">
        <v>8</v>
      </c>
      <c r="C648">
        <v>2024</v>
      </c>
      <c r="D648">
        <v>-1.34293072157739</v>
      </c>
    </row>
    <row r="649" spans="1:4" x14ac:dyDescent="0.45">
      <c r="A649" t="s">
        <v>28</v>
      </c>
      <c r="B649" t="s">
        <v>8</v>
      </c>
      <c r="C649">
        <v>2000</v>
      </c>
      <c r="D649">
        <v>3.9160574881715</v>
      </c>
    </row>
    <row r="650" spans="1:4" x14ac:dyDescent="0.45">
      <c r="A650" t="s">
        <v>28</v>
      </c>
      <c r="B650" t="s">
        <v>8</v>
      </c>
      <c r="C650">
        <v>2001</v>
      </c>
      <c r="D650">
        <v>2.0314588024889799</v>
      </c>
    </row>
    <row r="651" spans="1:4" x14ac:dyDescent="0.45">
      <c r="A651" t="s">
        <v>28</v>
      </c>
      <c r="B651" t="s">
        <v>8</v>
      </c>
      <c r="C651">
        <v>2002</v>
      </c>
      <c r="D651">
        <v>3.9498053577294199</v>
      </c>
    </row>
    <row r="652" spans="1:4" x14ac:dyDescent="0.45">
      <c r="A652" t="s">
        <v>28</v>
      </c>
      <c r="B652" t="s">
        <v>8</v>
      </c>
      <c r="C652">
        <v>2003</v>
      </c>
      <c r="D652">
        <v>3.0912800997751</v>
      </c>
    </row>
    <row r="653" spans="1:4" x14ac:dyDescent="0.45">
      <c r="A653" t="s">
        <v>28</v>
      </c>
      <c r="B653" t="s">
        <v>8</v>
      </c>
      <c r="C653">
        <v>2004</v>
      </c>
      <c r="D653">
        <v>4.2189414754751597</v>
      </c>
    </row>
    <row r="654" spans="1:4" x14ac:dyDescent="0.45">
      <c r="A654" t="s">
        <v>28</v>
      </c>
      <c r="B654" t="s">
        <v>8</v>
      </c>
      <c r="C654">
        <v>2005</v>
      </c>
      <c r="D654">
        <v>3.1554812132316798</v>
      </c>
    </row>
    <row r="655" spans="1:4" x14ac:dyDescent="0.45">
      <c r="A655" t="s">
        <v>28</v>
      </c>
      <c r="B655" t="s">
        <v>8</v>
      </c>
      <c r="C655">
        <v>2006</v>
      </c>
      <c r="D655">
        <v>2.7709261737475002</v>
      </c>
    </row>
    <row r="656" spans="1:4" x14ac:dyDescent="0.45">
      <c r="A656" t="s">
        <v>28</v>
      </c>
      <c r="B656" t="s">
        <v>8</v>
      </c>
      <c r="C656">
        <v>2007</v>
      </c>
      <c r="D656">
        <v>3.7894711988265302</v>
      </c>
    </row>
    <row r="657" spans="1:4" x14ac:dyDescent="0.45">
      <c r="A657" t="s">
        <v>28</v>
      </c>
      <c r="B657" t="s">
        <v>8</v>
      </c>
      <c r="C657">
        <v>2008</v>
      </c>
      <c r="D657">
        <v>3.6239850356563301</v>
      </c>
    </row>
    <row r="658" spans="1:4" x14ac:dyDescent="0.45">
      <c r="A658" t="s">
        <v>28</v>
      </c>
      <c r="B658" t="s">
        <v>8</v>
      </c>
      <c r="C658">
        <v>2009</v>
      </c>
      <c r="D658">
        <v>1.95484826298522</v>
      </c>
    </row>
    <row r="659" spans="1:4" x14ac:dyDescent="0.45">
      <c r="A659" t="s">
        <v>28</v>
      </c>
      <c r="B659" t="s">
        <v>8</v>
      </c>
      <c r="C659">
        <v>2010</v>
      </c>
      <c r="D659">
        <v>2.2100479530073498</v>
      </c>
    </row>
    <row r="660" spans="1:4" x14ac:dyDescent="0.45">
      <c r="A660" t="s">
        <v>28</v>
      </c>
      <c r="B660" t="s">
        <v>8</v>
      </c>
      <c r="C660">
        <v>2011</v>
      </c>
      <c r="D660">
        <v>2.3947349433061502</v>
      </c>
    </row>
    <row r="661" spans="1:4" x14ac:dyDescent="0.45">
      <c r="A661" t="s">
        <v>28</v>
      </c>
      <c r="B661" t="s">
        <v>8</v>
      </c>
      <c r="C661">
        <v>2012</v>
      </c>
      <c r="D661">
        <v>3.9524713811918399</v>
      </c>
    </row>
    <row r="662" spans="1:4" x14ac:dyDescent="0.45">
      <c r="A662" t="s">
        <v>28</v>
      </c>
      <c r="B662" t="s">
        <v>8</v>
      </c>
      <c r="C662">
        <v>2013</v>
      </c>
      <c r="D662">
        <v>2.65445302592404</v>
      </c>
    </row>
    <row r="663" spans="1:4" x14ac:dyDescent="0.45">
      <c r="A663" t="s">
        <v>28</v>
      </c>
      <c r="B663" t="s">
        <v>8</v>
      </c>
      <c r="C663">
        <v>2014</v>
      </c>
      <c r="D663">
        <v>2.6011897818733201</v>
      </c>
    </row>
    <row r="664" spans="1:4" x14ac:dyDescent="0.45">
      <c r="A664" t="s">
        <v>28</v>
      </c>
      <c r="B664" t="s">
        <v>8</v>
      </c>
      <c r="C664">
        <v>2015</v>
      </c>
      <c r="D664">
        <v>2.1643478064785202</v>
      </c>
    </row>
    <row r="665" spans="1:4" x14ac:dyDescent="0.45">
      <c r="A665" t="s">
        <v>28</v>
      </c>
      <c r="B665" t="s">
        <v>8</v>
      </c>
      <c r="C665">
        <v>2016</v>
      </c>
      <c r="D665">
        <v>2.7556406552986799</v>
      </c>
    </row>
    <row r="666" spans="1:4" x14ac:dyDescent="0.45">
      <c r="A666" t="s">
        <v>28</v>
      </c>
      <c r="B666" t="s">
        <v>8</v>
      </c>
      <c r="C666">
        <v>2017</v>
      </c>
      <c r="D666">
        <v>2.2933103019291798</v>
      </c>
    </row>
    <row r="667" spans="1:4" x14ac:dyDescent="0.45">
      <c r="A667" t="s">
        <v>28</v>
      </c>
      <c r="B667" t="s">
        <v>8</v>
      </c>
      <c r="C667">
        <v>2018</v>
      </c>
      <c r="D667">
        <v>2.8741703949950099</v>
      </c>
    </row>
    <row r="668" spans="1:4" x14ac:dyDescent="0.45">
      <c r="A668" t="s">
        <v>28</v>
      </c>
      <c r="B668" t="s">
        <v>8</v>
      </c>
      <c r="C668">
        <v>2019</v>
      </c>
      <c r="D668">
        <v>2.1940170362271698</v>
      </c>
    </row>
    <row r="669" spans="1:4" x14ac:dyDescent="0.45">
      <c r="A669" t="s">
        <v>28</v>
      </c>
      <c r="B669" t="s">
        <v>8</v>
      </c>
      <c r="C669">
        <v>2020</v>
      </c>
      <c r="D669">
        <v>-0.13353190430477499</v>
      </c>
    </row>
    <row r="670" spans="1:4" x14ac:dyDescent="0.45">
      <c r="A670" t="s">
        <v>28</v>
      </c>
      <c r="B670" t="s">
        <v>8</v>
      </c>
      <c r="C670">
        <v>2021</v>
      </c>
      <c r="D670">
        <v>2.00694844335034</v>
      </c>
    </row>
    <row r="671" spans="1:4" x14ac:dyDescent="0.45">
      <c r="A671" t="s">
        <v>28</v>
      </c>
      <c r="B671" t="s">
        <v>8</v>
      </c>
      <c r="C671">
        <v>2022</v>
      </c>
      <c r="D671">
        <v>4.2530455923873198</v>
      </c>
    </row>
    <row r="672" spans="1:4" x14ac:dyDescent="0.45">
      <c r="A672" t="s">
        <v>28</v>
      </c>
      <c r="B672" t="s">
        <v>8</v>
      </c>
      <c r="C672">
        <v>2023</v>
      </c>
      <c r="D672">
        <v>3.5838210079898101</v>
      </c>
    </row>
    <row r="673" spans="1:4" x14ac:dyDescent="0.45">
      <c r="A673" t="s">
        <v>28</v>
      </c>
      <c r="B673" t="s">
        <v>8</v>
      </c>
      <c r="C673">
        <v>2024</v>
      </c>
      <c r="D673">
        <v>1.3734077336597501</v>
      </c>
    </row>
    <row r="674" spans="1:4" x14ac:dyDescent="0.45">
      <c r="A674" t="s">
        <v>32</v>
      </c>
      <c r="B674" t="s">
        <v>8</v>
      </c>
      <c r="C674">
        <v>2000</v>
      </c>
      <c r="D674">
        <v>4.3879494474561804</v>
      </c>
    </row>
    <row r="675" spans="1:4" x14ac:dyDescent="0.45">
      <c r="A675" t="s">
        <v>32</v>
      </c>
      <c r="B675" t="s">
        <v>8</v>
      </c>
      <c r="C675">
        <v>2001</v>
      </c>
      <c r="D675">
        <v>1.3898964009563699</v>
      </c>
    </row>
    <row r="676" spans="1:4" x14ac:dyDescent="0.45">
      <c r="A676" t="s">
        <v>32</v>
      </c>
      <c r="B676" t="s">
        <v>8</v>
      </c>
      <c r="C676">
        <v>2002</v>
      </c>
      <c r="D676">
        <v>3.0534618590931202</v>
      </c>
    </row>
    <row r="677" spans="1:4" x14ac:dyDescent="0.45">
      <c r="A677" t="s">
        <v>32</v>
      </c>
      <c r="B677" t="s">
        <v>8</v>
      </c>
      <c r="C677">
        <v>2003</v>
      </c>
      <c r="D677">
        <v>1.14082899824888</v>
      </c>
    </row>
    <row r="678" spans="1:4" x14ac:dyDescent="0.45">
      <c r="A678" t="s">
        <v>32</v>
      </c>
      <c r="B678" t="s">
        <v>8</v>
      </c>
      <c r="C678">
        <v>2004</v>
      </c>
      <c r="D678">
        <v>5.7599646367095403</v>
      </c>
    </row>
    <row r="679" spans="1:4" x14ac:dyDescent="0.45">
      <c r="A679" t="s">
        <v>32</v>
      </c>
      <c r="B679" t="s">
        <v>8</v>
      </c>
      <c r="C679">
        <v>2005</v>
      </c>
      <c r="D679">
        <v>3.2021320613043098</v>
      </c>
    </row>
    <row r="680" spans="1:4" x14ac:dyDescent="0.45">
      <c r="A680" t="s">
        <v>32</v>
      </c>
      <c r="B680" t="s">
        <v>8</v>
      </c>
      <c r="C680">
        <v>2006</v>
      </c>
      <c r="D680">
        <v>3.9619887112261698</v>
      </c>
    </row>
    <row r="681" spans="1:4" x14ac:dyDescent="0.45">
      <c r="A681" t="s">
        <v>32</v>
      </c>
      <c r="B681" t="s">
        <v>8</v>
      </c>
      <c r="C681">
        <v>2007</v>
      </c>
      <c r="D681">
        <v>6.0698706067833799</v>
      </c>
    </row>
    <row r="682" spans="1:4" x14ac:dyDescent="0.45">
      <c r="A682" t="s">
        <v>32</v>
      </c>
      <c r="B682" t="s">
        <v>8</v>
      </c>
      <c r="C682">
        <v>2008</v>
      </c>
      <c r="D682">
        <v>5.09419544658736</v>
      </c>
    </row>
    <row r="683" spans="1:4" x14ac:dyDescent="0.45">
      <c r="A683" t="s">
        <v>32</v>
      </c>
      <c r="B683" t="s">
        <v>8</v>
      </c>
      <c r="C683">
        <v>2009</v>
      </c>
      <c r="D683">
        <v>-0.125812002161169</v>
      </c>
    </row>
    <row r="684" spans="1:4" x14ac:dyDescent="0.45">
      <c r="A684" t="s">
        <v>32</v>
      </c>
      <c r="B684" t="s">
        <v>8</v>
      </c>
      <c r="C684">
        <v>2010</v>
      </c>
      <c r="D684">
        <v>7.5282258181536399</v>
      </c>
    </row>
    <row r="685" spans="1:4" x14ac:dyDescent="0.45">
      <c r="A685" t="s">
        <v>32</v>
      </c>
      <c r="B685" t="s">
        <v>8</v>
      </c>
      <c r="C685">
        <v>2011</v>
      </c>
      <c r="D685">
        <v>3.9744230794470199</v>
      </c>
    </row>
    <row r="686" spans="1:4" x14ac:dyDescent="0.45">
      <c r="A686" t="s">
        <v>32</v>
      </c>
      <c r="B686" t="s">
        <v>8</v>
      </c>
      <c r="C686">
        <v>2012</v>
      </c>
      <c r="D686">
        <v>1.9211759857653701</v>
      </c>
    </row>
    <row r="687" spans="1:4" x14ac:dyDescent="0.45">
      <c r="A687" t="s">
        <v>32</v>
      </c>
      <c r="B687" t="s">
        <v>8</v>
      </c>
      <c r="C687">
        <v>2013</v>
      </c>
      <c r="D687">
        <v>3.0048226694443199</v>
      </c>
    </row>
    <row r="688" spans="1:4" x14ac:dyDescent="0.45">
      <c r="A688" t="s">
        <v>32</v>
      </c>
      <c r="B688" t="s">
        <v>8</v>
      </c>
      <c r="C688">
        <v>2014</v>
      </c>
      <c r="D688">
        <v>0.50395574024224699</v>
      </c>
    </row>
    <row r="689" spans="1:4" x14ac:dyDescent="0.45">
      <c r="A689" t="s">
        <v>32</v>
      </c>
      <c r="B689" t="s">
        <v>8</v>
      </c>
      <c r="C689">
        <v>2015</v>
      </c>
      <c r="D689">
        <v>-3.54576339269425</v>
      </c>
    </row>
    <row r="690" spans="1:4" x14ac:dyDescent="0.45">
      <c r="A690" t="s">
        <v>32</v>
      </c>
      <c r="B690" t="s">
        <v>8</v>
      </c>
      <c r="C690">
        <v>2016</v>
      </c>
      <c r="D690">
        <v>-3.2759169078219199</v>
      </c>
    </row>
    <row r="691" spans="1:4" x14ac:dyDescent="0.45">
      <c r="A691" t="s">
        <v>32</v>
      </c>
      <c r="B691" t="s">
        <v>8</v>
      </c>
      <c r="C691">
        <v>2017</v>
      </c>
      <c r="D691">
        <v>1.32286905404399</v>
      </c>
    </row>
    <row r="692" spans="1:4" x14ac:dyDescent="0.45">
      <c r="A692" t="s">
        <v>32</v>
      </c>
      <c r="B692" t="s">
        <v>8</v>
      </c>
      <c r="C692">
        <v>2018</v>
      </c>
      <c r="D692">
        <v>1.7836667616340001</v>
      </c>
    </row>
    <row r="693" spans="1:4" x14ac:dyDescent="0.45">
      <c r="A693" t="s">
        <v>32</v>
      </c>
      <c r="B693" t="s">
        <v>8</v>
      </c>
      <c r="C693">
        <v>2019</v>
      </c>
      <c r="D693">
        <v>1.2207778236084199</v>
      </c>
    </row>
    <row r="694" spans="1:4" x14ac:dyDescent="0.45">
      <c r="A694" t="s">
        <v>32</v>
      </c>
      <c r="B694" t="s">
        <v>8</v>
      </c>
      <c r="C694">
        <v>2020</v>
      </c>
      <c r="D694">
        <v>-3.2767587964736</v>
      </c>
    </row>
    <row r="695" spans="1:4" x14ac:dyDescent="0.45">
      <c r="A695" t="s">
        <v>32</v>
      </c>
      <c r="B695" t="s">
        <v>8</v>
      </c>
      <c r="C695">
        <v>2021</v>
      </c>
      <c r="D695">
        <v>4.7626043790860804</v>
      </c>
    </row>
    <row r="696" spans="1:4" x14ac:dyDescent="0.45">
      <c r="A696" t="s">
        <v>32</v>
      </c>
      <c r="B696" t="s">
        <v>8</v>
      </c>
      <c r="C696">
        <v>2022</v>
      </c>
      <c r="D696">
        <v>3.0166943539301498</v>
      </c>
    </row>
    <row r="697" spans="1:4" x14ac:dyDescent="0.45">
      <c r="A697" t="s">
        <v>32</v>
      </c>
      <c r="B697" t="s">
        <v>8</v>
      </c>
      <c r="C697">
        <v>2023</v>
      </c>
      <c r="D697">
        <v>3.2416553290698098</v>
      </c>
    </row>
    <row r="698" spans="1:4" x14ac:dyDescent="0.45">
      <c r="A698" t="s">
        <v>32</v>
      </c>
      <c r="B698" t="s">
        <v>8</v>
      </c>
      <c r="C698">
        <v>2024</v>
      </c>
      <c r="D698">
        <v>3.4193151650190599</v>
      </c>
    </row>
    <row r="699" spans="1:4" x14ac:dyDescent="0.45">
      <c r="A699" t="s">
        <v>34</v>
      </c>
      <c r="B699" t="s">
        <v>8</v>
      </c>
      <c r="C699">
        <v>2000</v>
      </c>
      <c r="D699">
        <v>5.1385391899415804</v>
      </c>
    </row>
    <row r="700" spans="1:4" x14ac:dyDescent="0.45">
      <c r="A700" t="s">
        <v>34</v>
      </c>
      <c r="B700" t="s">
        <v>8</v>
      </c>
      <c r="C700">
        <v>2001</v>
      </c>
      <c r="D700">
        <v>1.87509813099847</v>
      </c>
    </row>
    <row r="701" spans="1:4" x14ac:dyDescent="0.45">
      <c r="A701" t="s">
        <v>34</v>
      </c>
      <c r="B701" t="s">
        <v>8</v>
      </c>
      <c r="C701">
        <v>2002</v>
      </c>
      <c r="D701">
        <v>2.99925533832644</v>
      </c>
    </row>
    <row r="702" spans="1:4" x14ac:dyDescent="0.45">
      <c r="A702" t="s">
        <v>34</v>
      </c>
      <c r="B702" t="s">
        <v>8</v>
      </c>
      <c r="C702">
        <v>2003</v>
      </c>
      <c r="D702">
        <v>1.8063851195103</v>
      </c>
    </row>
    <row r="703" spans="1:4" x14ac:dyDescent="0.45">
      <c r="A703" t="s">
        <v>34</v>
      </c>
      <c r="B703" t="s">
        <v>8</v>
      </c>
      <c r="C703">
        <v>2004</v>
      </c>
      <c r="D703">
        <v>3.0923638103815598</v>
      </c>
    </row>
    <row r="704" spans="1:4" x14ac:dyDescent="0.45">
      <c r="A704" t="s">
        <v>34</v>
      </c>
      <c r="B704" t="s">
        <v>8</v>
      </c>
      <c r="C704">
        <v>2005</v>
      </c>
      <c r="D704">
        <v>3.2104544150279302</v>
      </c>
    </row>
    <row r="705" spans="1:4" x14ac:dyDescent="0.45">
      <c r="A705" t="s">
        <v>34</v>
      </c>
      <c r="B705" t="s">
        <v>8</v>
      </c>
      <c r="C705">
        <v>2006</v>
      </c>
      <c r="D705">
        <v>2.6379437530272201</v>
      </c>
    </row>
    <row r="706" spans="1:4" x14ac:dyDescent="0.45">
      <c r="A706" t="s">
        <v>34</v>
      </c>
      <c r="B706" t="s">
        <v>8</v>
      </c>
      <c r="C706">
        <v>2007</v>
      </c>
      <c r="D706">
        <v>2.0499045944361902</v>
      </c>
    </row>
    <row r="707" spans="1:4" x14ac:dyDescent="0.45">
      <c r="A707" t="s">
        <v>34</v>
      </c>
      <c r="B707" t="s">
        <v>8</v>
      </c>
      <c r="C707">
        <v>2008</v>
      </c>
      <c r="D707">
        <v>0.99540637126452203</v>
      </c>
    </row>
    <row r="708" spans="1:4" x14ac:dyDescent="0.45">
      <c r="A708" t="s">
        <v>34</v>
      </c>
      <c r="B708" t="s">
        <v>8</v>
      </c>
      <c r="C708">
        <v>2009</v>
      </c>
      <c r="D708">
        <v>-2.91508627059555</v>
      </c>
    </row>
    <row r="709" spans="1:4" x14ac:dyDescent="0.45">
      <c r="A709" t="s">
        <v>34</v>
      </c>
      <c r="B709" t="s">
        <v>8</v>
      </c>
      <c r="C709">
        <v>2010</v>
      </c>
      <c r="D709">
        <v>3.0908063374485102</v>
      </c>
    </row>
    <row r="710" spans="1:4" x14ac:dyDescent="0.45">
      <c r="A710" t="s">
        <v>34</v>
      </c>
      <c r="B710" t="s">
        <v>8</v>
      </c>
      <c r="C710">
        <v>2011</v>
      </c>
      <c r="D710">
        <v>3.1371944343876002</v>
      </c>
    </row>
    <row r="711" spans="1:4" x14ac:dyDescent="0.45">
      <c r="A711" t="s">
        <v>34</v>
      </c>
      <c r="B711" t="s">
        <v>8</v>
      </c>
      <c r="C711">
        <v>2012</v>
      </c>
      <c r="D711">
        <v>1.75566133205234</v>
      </c>
    </row>
    <row r="712" spans="1:4" x14ac:dyDescent="0.45">
      <c r="A712" t="s">
        <v>34</v>
      </c>
      <c r="B712" t="s">
        <v>8</v>
      </c>
      <c r="C712">
        <v>2013</v>
      </c>
      <c r="D712">
        <v>2.32581356612762</v>
      </c>
    </row>
    <row r="713" spans="1:4" x14ac:dyDescent="0.45">
      <c r="A713" t="s">
        <v>34</v>
      </c>
      <c r="B713" t="s">
        <v>8</v>
      </c>
      <c r="C713">
        <v>2014</v>
      </c>
      <c r="D713">
        <v>2.8734667557973101</v>
      </c>
    </row>
    <row r="714" spans="1:4" x14ac:dyDescent="0.45">
      <c r="A714" t="s">
        <v>34</v>
      </c>
      <c r="B714" t="s">
        <v>8</v>
      </c>
      <c r="C714">
        <v>2015</v>
      </c>
      <c r="D714">
        <v>0.64997101491095999</v>
      </c>
    </row>
    <row r="715" spans="1:4" x14ac:dyDescent="0.45">
      <c r="A715" t="s">
        <v>34</v>
      </c>
      <c r="B715" t="s">
        <v>8</v>
      </c>
      <c r="C715">
        <v>2016</v>
      </c>
      <c r="D715">
        <v>1.0385509198932299</v>
      </c>
    </row>
    <row r="716" spans="1:4" x14ac:dyDescent="0.45">
      <c r="A716" t="s">
        <v>34</v>
      </c>
      <c r="B716" t="s">
        <v>8</v>
      </c>
      <c r="C716">
        <v>2017</v>
      </c>
      <c r="D716">
        <v>3.0338349184139202</v>
      </c>
    </row>
    <row r="717" spans="1:4" x14ac:dyDescent="0.45">
      <c r="A717" t="s">
        <v>34</v>
      </c>
      <c r="B717" t="s">
        <v>8</v>
      </c>
      <c r="C717">
        <v>2018</v>
      </c>
      <c r="D717">
        <v>2.7429634140224599</v>
      </c>
    </row>
    <row r="718" spans="1:4" x14ac:dyDescent="0.45">
      <c r="A718" t="s">
        <v>34</v>
      </c>
      <c r="B718" t="s">
        <v>8</v>
      </c>
      <c r="C718">
        <v>2019</v>
      </c>
      <c r="D718">
        <v>1.9084319388725099</v>
      </c>
    </row>
    <row r="719" spans="1:4" x14ac:dyDescent="0.45">
      <c r="A719" t="s">
        <v>34</v>
      </c>
      <c r="B719" t="s">
        <v>8</v>
      </c>
      <c r="C719">
        <v>2020</v>
      </c>
      <c r="D719">
        <v>-5.0382334279408703</v>
      </c>
    </row>
    <row r="720" spans="1:4" x14ac:dyDescent="0.45">
      <c r="A720" t="s">
        <v>34</v>
      </c>
      <c r="B720" t="s">
        <v>8</v>
      </c>
      <c r="C720">
        <v>2021</v>
      </c>
      <c r="D720">
        <v>5.9505280498475903</v>
      </c>
    </row>
    <row r="721" spans="1:4" x14ac:dyDescent="0.45">
      <c r="A721" t="s">
        <v>34</v>
      </c>
      <c r="B721" t="s">
        <v>8</v>
      </c>
      <c r="C721">
        <v>2022</v>
      </c>
      <c r="D721">
        <v>4.6954198504590297</v>
      </c>
    </row>
    <row r="722" spans="1:4" x14ac:dyDescent="0.45">
      <c r="A722" t="s">
        <v>34</v>
      </c>
      <c r="B722" t="s">
        <v>8</v>
      </c>
      <c r="C722">
        <v>2023</v>
      </c>
      <c r="D722">
        <v>1.9530855219902501</v>
      </c>
    </row>
    <row r="723" spans="1:4" x14ac:dyDescent="0.45">
      <c r="A723" t="s">
        <v>34</v>
      </c>
      <c r="B723" t="s">
        <v>8</v>
      </c>
      <c r="C723">
        <v>2024</v>
      </c>
      <c r="D723">
        <v>2.0462660540170101</v>
      </c>
    </row>
    <row r="724" spans="1:4" x14ac:dyDescent="0.45">
      <c r="A724" t="s">
        <v>78</v>
      </c>
      <c r="B724" t="s">
        <v>8</v>
      </c>
      <c r="C724">
        <v>2000</v>
      </c>
      <c r="D724">
        <v>3.63321673470911</v>
      </c>
    </row>
    <row r="725" spans="1:4" x14ac:dyDescent="0.45">
      <c r="A725" t="s">
        <v>78</v>
      </c>
      <c r="B725" t="s">
        <v>8</v>
      </c>
      <c r="C725">
        <v>2001</v>
      </c>
      <c r="D725">
        <v>1.5921978135700099</v>
      </c>
    </row>
    <row r="726" spans="1:4" x14ac:dyDescent="0.45">
      <c r="A726" t="s">
        <v>78</v>
      </c>
      <c r="B726" t="s">
        <v>8</v>
      </c>
      <c r="C726">
        <v>2002</v>
      </c>
      <c r="D726">
        <v>0.38041013419527298</v>
      </c>
    </row>
    <row r="727" spans="1:4" x14ac:dyDescent="0.45">
      <c r="A727" t="s">
        <v>78</v>
      </c>
      <c r="B727" t="s">
        <v>8</v>
      </c>
      <c r="C727">
        <v>2003</v>
      </c>
      <c r="D727">
        <v>-0.28422235785761502</v>
      </c>
    </row>
    <row r="728" spans="1:4" x14ac:dyDescent="0.45">
      <c r="A728" t="s">
        <v>78</v>
      </c>
      <c r="B728" t="s">
        <v>8</v>
      </c>
      <c r="C728">
        <v>2004</v>
      </c>
      <c r="D728">
        <v>2.5869289552909298</v>
      </c>
    </row>
    <row r="729" spans="1:4" x14ac:dyDescent="0.45">
      <c r="A729" t="s">
        <v>78</v>
      </c>
      <c r="B729" t="s">
        <v>8</v>
      </c>
      <c r="C729">
        <v>2005</v>
      </c>
      <c r="D729">
        <v>2.9520848746033401</v>
      </c>
    </row>
    <row r="730" spans="1:4" x14ac:dyDescent="0.45">
      <c r="A730" t="s">
        <v>78</v>
      </c>
      <c r="B730" t="s">
        <v>8</v>
      </c>
      <c r="C730">
        <v>2006</v>
      </c>
      <c r="D730">
        <v>4.1343225146791598</v>
      </c>
    </row>
    <row r="731" spans="1:4" x14ac:dyDescent="0.45">
      <c r="A731" t="s">
        <v>78</v>
      </c>
      <c r="B731" t="s">
        <v>8</v>
      </c>
      <c r="C731">
        <v>2007</v>
      </c>
      <c r="D731">
        <v>3.98319384807056</v>
      </c>
    </row>
    <row r="732" spans="1:4" x14ac:dyDescent="0.45">
      <c r="A732" t="s">
        <v>78</v>
      </c>
      <c r="B732" t="s">
        <v>8</v>
      </c>
      <c r="C732">
        <v>2008</v>
      </c>
      <c r="D732">
        <v>2.53159615417233</v>
      </c>
    </row>
    <row r="733" spans="1:4" x14ac:dyDescent="0.45">
      <c r="A733" t="s">
        <v>78</v>
      </c>
      <c r="B733" t="s">
        <v>8</v>
      </c>
      <c r="C733">
        <v>2009</v>
      </c>
      <c r="D733">
        <v>-1.9349094490391301</v>
      </c>
    </row>
    <row r="734" spans="1:4" x14ac:dyDescent="0.45">
      <c r="A734" t="s">
        <v>78</v>
      </c>
      <c r="B734" t="s">
        <v>8</v>
      </c>
      <c r="C734">
        <v>2010</v>
      </c>
      <c r="D734">
        <v>3.2606308212204702</v>
      </c>
    </row>
    <row r="735" spans="1:4" x14ac:dyDescent="0.45">
      <c r="A735" t="s">
        <v>78</v>
      </c>
      <c r="B735" t="s">
        <v>8</v>
      </c>
      <c r="C735">
        <v>2011</v>
      </c>
      <c r="D735">
        <v>1.40766067483813</v>
      </c>
    </row>
    <row r="736" spans="1:4" x14ac:dyDescent="0.45">
      <c r="A736" t="s">
        <v>78</v>
      </c>
      <c r="B736" t="s">
        <v>8</v>
      </c>
      <c r="C736">
        <v>2012</v>
      </c>
      <c r="D736">
        <v>1.1241357502770499</v>
      </c>
    </row>
    <row r="737" spans="1:4" x14ac:dyDescent="0.45">
      <c r="A737" t="s">
        <v>78</v>
      </c>
      <c r="B737" t="s">
        <v>8</v>
      </c>
      <c r="C737">
        <v>2013</v>
      </c>
      <c r="D737">
        <v>1.83612392927999</v>
      </c>
    </row>
    <row r="738" spans="1:4" x14ac:dyDescent="0.45">
      <c r="A738" t="s">
        <v>78</v>
      </c>
      <c r="B738" t="s">
        <v>8</v>
      </c>
      <c r="C738">
        <v>2014</v>
      </c>
      <c r="D738">
        <v>2.54342347675991</v>
      </c>
    </row>
    <row r="739" spans="1:4" x14ac:dyDescent="0.45">
      <c r="A739" t="s">
        <v>78</v>
      </c>
      <c r="B739" t="s">
        <v>8</v>
      </c>
      <c r="C739">
        <v>2015</v>
      </c>
      <c r="D739">
        <v>1.45450336491099</v>
      </c>
    </row>
    <row r="740" spans="1:4" x14ac:dyDescent="0.45">
      <c r="A740" t="s">
        <v>78</v>
      </c>
      <c r="B740" t="s">
        <v>8</v>
      </c>
      <c r="C740">
        <v>2016</v>
      </c>
      <c r="D740">
        <v>1.91159094214852</v>
      </c>
    </row>
    <row r="741" spans="1:4" x14ac:dyDescent="0.45">
      <c r="A741" t="s">
        <v>78</v>
      </c>
      <c r="B741" t="s">
        <v>8</v>
      </c>
      <c r="C741">
        <v>2017</v>
      </c>
      <c r="D741">
        <v>1.4203461223126099</v>
      </c>
    </row>
    <row r="742" spans="1:4" x14ac:dyDescent="0.45">
      <c r="A742" t="s">
        <v>78</v>
      </c>
      <c r="B742" t="s">
        <v>8</v>
      </c>
      <c r="C742">
        <v>2018</v>
      </c>
      <c r="D742">
        <v>3.32743256101493</v>
      </c>
    </row>
    <row r="743" spans="1:4" x14ac:dyDescent="0.45">
      <c r="A743" t="s">
        <v>78</v>
      </c>
      <c r="B743" t="s">
        <v>8</v>
      </c>
      <c r="C743">
        <v>2019</v>
      </c>
      <c r="D743">
        <v>1.11532187197474</v>
      </c>
    </row>
    <row r="744" spans="1:4" x14ac:dyDescent="0.45">
      <c r="A744" t="s">
        <v>78</v>
      </c>
      <c r="B744" t="s">
        <v>8</v>
      </c>
      <c r="C744">
        <v>2020</v>
      </c>
      <c r="D744">
        <v>-2.2552579425106001</v>
      </c>
    </row>
    <row r="745" spans="1:4" x14ac:dyDescent="0.45">
      <c r="A745" t="s">
        <v>78</v>
      </c>
      <c r="B745" t="s">
        <v>8</v>
      </c>
      <c r="C745">
        <v>2021</v>
      </c>
      <c r="D745">
        <v>6.1762283605015096</v>
      </c>
    </row>
    <row r="746" spans="1:4" x14ac:dyDescent="0.45">
      <c r="A746" t="s">
        <v>78</v>
      </c>
      <c r="B746" t="s">
        <v>8</v>
      </c>
      <c r="C746">
        <v>2022</v>
      </c>
      <c r="D746">
        <v>3.5343028684242599</v>
      </c>
    </row>
    <row r="747" spans="1:4" x14ac:dyDescent="0.45">
      <c r="A747" t="s">
        <v>78</v>
      </c>
      <c r="B747" t="s">
        <v>8</v>
      </c>
      <c r="C747">
        <v>2023</v>
      </c>
      <c r="D747">
        <v>0.82556093412462395</v>
      </c>
    </row>
    <row r="748" spans="1:4" x14ac:dyDescent="0.45">
      <c r="A748" t="s">
        <v>78</v>
      </c>
      <c r="B748" t="s">
        <v>8</v>
      </c>
      <c r="C748">
        <v>2024</v>
      </c>
      <c r="D748">
        <v>1.3903336387579099</v>
      </c>
    </row>
    <row r="749" spans="1:4" x14ac:dyDescent="0.45">
      <c r="A749" t="s">
        <v>37</v>
      </c>
      <c r="B749" t="s">
        <v>8</v>
      </c>
      <c r="C749">
        <v>2000</v>
      </c>
      <c r="D749">
        <v>8.5735732892610095</v>
      </c>
    </row>
    <row r="750" spans="1:4" x14ac:dyDescent="0.45">
      <c r="A750" t="s">
        <v>37</v>
      </c>
      <c r="B750" t="s">
        <v>8</v>
      </c>
      <c r="C750">
        <v>2001</v>
      </c>
      <c r="D750">
        <v>8.3240469534705603</v>
      </c>
    </row>
    <row r="751" spans="1:4" x14ac:dyDescent="0.45">
      <c r="A751" t="s">
        <v>37</v>
      </c>
      <c r="B751" t="s">
        <v>8</v>
      </c>
      <c r="C751">
        <v>2002</v>
      </c>
      <c r="D751">
        <v>9.2360487038386108</v>
      </c>
    </row>
    <row r="752" spans="1:4" x14ac:dyDescent="0.45">
      <c r="A752" t="s">
        <v>37</v>
      </c>
      <c r="B752" t="s">
        <v>8</v>
      </c>
      <c r="C752">
        <v>2003</v>
      </c>
      <c r="D752">
        <v>10.113811902524199</v>
      </c>
    </row>
    <row r="753" spans="1:4" x14ac:dyDescent="0.45">
      <c r="A753" t="s">
        <v>37</v>
      </c>
      <c r="B753" t="s">
        <v>8</v>
      </c>
      <c r="C753">
        <v>2004</v>
      </c>
      <c r="D753">
        <v>10.140429187220599</v>
      </c>
    </row>
    <row r="754" spans="1:4" x14ac:dyDescent="0.45">
      <c r="A754" t="s">
        <v>37</v>
      </c>
      <c r="B754" t="s">
        <v>8</v>
      </c>
      <c r="C754">
        <v>2005</v>
      </c>
      <c r="D754">
        <v>11.453513003064501</v>
      </c>
    </row>
    <row r="755" spans="1:4" x14ac:dyDescent="0.45">
      <c r="A755" t="s">
        <v>37</v>
      </c>
      <c r="B755" t="s">
        <v>8</v>
      </c>
      <c r="C755">
        <v>2006</v>
      </c>
      <c r="D755">
        <v>12.6752842281595</v>
      </c>
    </row>
    <row r="756" spans="1:4" x14ac:dyDescent="0.45">
      <c r="A756" t="s">
        <v>37</v>
      </c>
      <c r="B756" t="s">
        <v>8</v>
      </c>
      <c r="C756">
        <v>2007</v>
      </c>
      <c r="D756">
        <v>14.150771050610301</v>
      </c>
    </row>
    <row r="757" spans="1:4" x14ac:dyDescent="0.45">
      <c r="A757" t="s">
        <v>37</v>
      </c>
      <c r="B757" t="s">
        <v>8</v>
      </c>
      <c r="C757">
        <v>2008</v>
      </c>
      <c r="D757">
        <v>9.6687760816445394</v>
      </c>
    </row>
    <row r="758" spans="1:4" x14ac:dyDescent="0.45">
      <c r="A758" t="s">
        <v>37</v>
      </c>
      <c r="B758" t="s">
        <v>8</v>
      </c>
      <c r="C758">
        <v>2009</v>
      </c>
      <c r="D758">
        <v>9.40610014336416</v>
      </c>
    </row>
    <row r="759" spans="1:4" x14ac:dyDescent="0.45">
      <c r="A759" t="s">
        <v>37</v>
      </c>
      <c r="B759" t="s">
        <v>8</v>
      </c>
      <c r="C759">
        <v>2010</v>
      </c>
      <c r="D759">
        <v>10.591690388570401</v>
      </c>
    </row>
    <row r="760" spans="1:4" x14ac:dyDescent="0.45">
      <c r="A760" t="s">
        <v>37</v>
      </c>
      <c r="B760" t="s">
        <v>8</v>
      </c>
      <c r="C760">
        <v>2011</v>
      </c>
      <c r="D760">
        <v>9.4620524829818606</v>
      </c>
    </row>
    <row r="761" spans="1:4" x14ac:dyDescent="0.45">
      <c r="A761" t="s">
        <v>37</v>
      </c>
      <c r="B761" t="s">
        <v>8</v>
      </c>
      <c r="C761">
        <v>2012</v>
      </c>
      <c r="D761">
        <v>7.8578201481217</v>
      </c>
    </row>
    <row r="762" spans="1:4" x14ac:dyDescent="0.45">
      <c r="A762" t="s">
        <v>37</v>
      </c>
      <c r="B762" t="s">
        <v>8</v>
      </c>
      <c r="C762">
        <v>2013</v>
      </c>
      <c r="D762">
        <v>7.7784295475725704</v>
      </c>
    </row>
    <row r="763" spans="1:4" x14ac:dyDescent="0.45">
      <c r="A763" t="s">
        <v>37</v>
      </c>
      <c r="B763" t="s">
        <v>8</v>
      </c>
      <c r="C763">
        <v>2014</v>
      </c>
      <c r="D763">
        <v>7.4610073577816101</v>
      </c>
    </row>
    <row r="764" spans="1:4" x14ac:dyDescent="0.45">
      <c r="A764" t="s">
        <v>37</v>
      </c>
      <c r="B764" t="s">
        <v>8</v>
      </c>
      <c r="C764">
        <v>2015</v>
      </c>
      <c r="D764">
        <v>6.9816225556236704</v>
      </c>
    </row>
    <row r="765" spans="1:4" x14ac:dyDescent="0.45">
      <c r="A765" t="s">
        <v>37</v>
      </c>
      <c r="B765" t="s">
        <v>8</v>
      </c>
      <c r="C765">
        <v>2016</v>
      </c>
      <c r="D765">
        <v>6.7736886867727</v>
      </c>
    </row>
    <row r="766" spans="1:4" x14ac:dyDescent="0.45">
      <c r="A766" t="s">
        <v>37</v>
      </c>
      <c r="B766" t="s">
        <v>8</v>
      </c>
      <c r="C766">
        <v>2017</v>
      </c>
      <c r="D766">
        <v>6.8912391663619097</v>
      </c>
    </row>
    <row r="767" spans="1:4" x14ac:dyDescent="0.45">
      <c r="A767" t="s">
        <v>37</v>
      </c>
      <c r="B767" t="s">
        <v>8</v>
      </c>
      <c r="C767">
        <v>2018</v>
      </c>
      <c r="D767">
        <v>6.7578061423240001</v>
      </c>
    </row>
    <row r="768" spans="1:4" x14ac:dyDescent="0.45">
      <c r="A768" t="s">
        <v>37</v>
      </c>
      <c r="B768" t="s">
        <v>8</v>
      </c>
      <c r="C768">
        <v>2019</v>
      </c>
      <c r="D768">
        <v>6.0673780633367196</v>
      </c>
    </row>
    <row r="769" spans="1:4" x14ac:dyDescent="0.45">
      <c r="A769" t="s">
        <v>37</v>
      </c>
      <c r="B769" t="s">
        <v>8</v>
      </c>
      <c r="C769">
        <v>2020</v>
      </c>
      <c r="D769">
        <v>2.33950385203023</v>
      </c>
    </row>
    <row r="770" spans="1:4" x14ac:dyDescent="0.45">
      <c r="A770" t="s">
        <v>37</v>
      </c>
      <c r="B770" t="s">
        <v>8</v>
      </c>
      <c r="C770">
        <v>2021</v>
      </c>
      <c r="D770">
        <v>8.5703841498178104</v>
      </c>
    </row>
    <row r="771" spans="1:4" x14ac:dyDescent="0.45">
      <c r="A771" t="s">
        <v>37</v>
      </c>
      <c r="B771" t="s">
        <v>8</v>
      </c>
      <c r="C771">
        <v>2022</v>
      </c>
      <c r="D771">
        <v>3.1338543839406898</v>
      </c>
    </row>
    <row r="772" spans="1:4" x14ac:dyDescent="0.45">
      <c r="A772" t="s">
        <v>37</v>
      </c>
      <c r="B772" t="s">
        <v>8</v>
      </c>
      <c r="C772">
        <v>2023</v>
      </c>
      <c r="D772">
        <v>5.4160033449295497</v>
      </c>
    </row>
    <row r="773" spans="1:4" x14ac:dyDescent="0.45">
      <c r="A773" t="s">
        <v>37</v>
      </c>
      <c r="B773" t="s">
        <v>8</v>
      </c>
      <c r="C773">
        <v>2024</v>
      </c>
      <c r="D773">
        <v>4.9583037878809098</v>
      </c>
    </row>
    <row r="774" spans="1:4" x14ac:dyDescent="0.45">
      <c r="A774" t="s">
        <v>47</v>
      </c>
      <c r="B774" t="s">
        <v>8</v>
      </c>
      <c r="C774">
        <v>2000</v>
      </c>
      <c r="D774">
        <v>2.8765231247659</v>
      </c>
    </row>
    <row r="775" spans="1:4" x14ac:dyDescent="0.45">
      <c r="A775" t="s">
        <v>47</v>
      </c>
      <c r="B775" t="s">
        <v>8</v>
      </c>
      <c r="C775">
        <v>2001</v>
      </c>
      <c r="D775">
        <v>1.6361417069095601</v>
      </c>
    </row>
    <row r="776" spans="1:4" x14ac:dyDescent="0.45">
      <c r="A776" t="s">
        <v>47</v>
      </c>
      <c r="B776" t="s">
        <v>8</v>
      </c>
      <c r="C776">
        <v>2002</v>
      </c>
      <c r="D776">
        <v>-0.22825571579363699</v>
      </c>
    </row>
    <row r="777" spans="1:4" x14ac:dyDescent="0.45">
      <c r="A777" t="s">
        <v>47</v>
      </c>
      <c r="B777" t="s">
        <v>8</v>
      </c>
      <c r="C777">
        <v>2003</v>
      </c>
      <c r="D777">
        <v>-0.52980139429129702</v>
      </c>
    </row>
    <row r="778" spans="1:4" x14ac:dyDescent="0.45">
      <c r="A778" t="s">
        <v>47</v>
      </c>
      <c r="B778" t="s">
        <v>8</v>
      </c>
      <c r="C778">
        <v>2004</v>
      </c>
      <c r="D778">
        <v>1.1620868450727799</v>
      </c>
    </row>
    <row r="779" spans="1:4" x14ac:dyDescent="0.45">
      <c r="A779" t="s">
        <v>47</v>
      </c>
      <c r="B779" t="s">
        <v>8</v>
      </c>
      <c r="C779">
        <v>2005</v>
      </c>
      <c r="D779">
        <v>0.88548529255156405</v>
      </c>
    </row>
    <row r="780" spans="1:4" x14ac:dyDescent="0.45">
      <c r="A780" t="s">
        <v>47</v>
      </c>
      <c r="B780" t="s">
        <v>8</v>
      </c>
      <c r="C780">
        <v>2006</v>
      </c>
      <c r="D780">
        <v>3.86668241523209</v>
      </c>
    </row>
    <row r="781" spans="1:4" x14ac:dyDescent="0.45">
      <c r="A781" t="s">
        <v>47</v>
      </c>
      <c r="B781" t="s">
        <v>8</v>
      </c>
      <c r="C781">
        <v>2007</v>
      </c>
      <c r="D781">
        <v>2.8891174138025</v>
      </c>
    </row>
    <row r="782" spans="1:4" x14ac:dyDescent="0.45">
      <c r="A782" t="s">
        <v>47</v>
      </c>
      <c r="B782" t="s">
        <v>8</v>
      </c>
      <c r="C782">
        <v>2008</v>
      </c>
      <c r="D782">
        <v>0.88790233074362801</v>
      </c>
    </row>
    <row r="783" spans="1:4" x14ac:dyDescent="0.45">
      <c r="A783" t="s">
        <v>47</v>
      </c>
      <c r="B783" t="s">
        <v>8</v>
      </c>
      <c r="C783">
        <v>2009</v>
      </c>
      <c r="D783">
        <v>-5.5445545192067396</v>
      </c>
    </row>
    <row r="784" spans="1:4" x14ac:dyDescent="0.45">
      <c r="A784" t="s">
        <v>47</v>
      </c>
      <c r="B784" t="s">
        <v>8</v>
      </c>
      <c r="C784">
        <v>2010</v>
      </c>
      <c r="D784">
        <v>4.1346377852275804</v>
      </c>
    </row>
    <row r="785" spans="1:4" x14ac:dyDescent="0.45">
      <c r="A785" t="s">
        <v>47</v>
      </c>
      <c r="B785" t="s">
        <v>8</v>
      </c>
      <c r="C785">
        <v>2011</v>
      </c>
      <c r="D785">
        <v>3.7579688448933699</v>
      </c>
    </row>
    <row r="786" spans="1:4" x14ac:dyDescent="0.45">
      <c r="A786" t="s">
        <v>47</v>
      </c>
      <c r="B786" t="s">
        <v>8</v>
      </c>
      <c r="C786">
        <v>2012</v>
      </c>
      <c r="D786">
        <v>0.46351203670920399</v>
      </c>
    </row>
    <row r="787" spans="1:4" x14ac:dyDescent="0.45">
      <c r="A787" t="s">
        <v>47</v>
      </c>
      <c r="B787" t="s">
        <v>8</v>
      </c>
      <c r="C787">
        <v>2013</v>
      </c>
      <c r="D787">
        <v>0.39699558377914501</v>
      </c>
    </row>
    <row r="788" spans="1:4" x14ac:dyDescent="0.45">
      <c r="A788" t="s">
        <v>47</v>
      </c>
      <c r="B788" t="s">
        <v>8</v>
      </c>
      <c r="C788">
        <v>2014</v>
      </c>
      <c r="D788">
        <v>2.1801860216801701</v>
      </c>
    </row>
    <row r="789" spans="1:4" x14ac:dyDescent="0.45">
      <c r="A789" t="s">
        <v>47</v>
      </c>
      <c r="B789" t="s">
        <v>8</v>
      </c>
      <c r="C789">
        <v>2015</v>
      </c>
      <c r="D789">
        <v>1.6630060233477499</v>
      </c>
    </row>
    <row r="790" spans="1:4" x14ac:dyDescent="0.45">
      <c r="A790" t="s">
        <v>47</v>
      </c>
      <c r="B790" t="s">
        <v>8</v>
      </c>
      <c r="C790">
        <v>2016</v>
      </c>
      <c r="D790">
        <v>2.22222216259371</v>
      </c>
    </row>
    <row r="791" spans="1:4" x14ac:dyDescent="0.45">
      <c r="A791" t="s">
        <v>47</v>
      </c>
      <c r="B791" t="s">
        <v>8</v>
      </c>
      <c r="C791">
        <v>2017</v>
      </c>
      <c r="D791">
        <v>2.797906720551</v>
      </c>
    </row>
    <row r="792" spans="1:4" x14ac:dyDescent="0.45">
      <c r="A792" t="s">
        <v>47</v>
      </c>
      <c r="B792" t="s">
        <v>8</v>
      </c>
      <c r="C792">
        <v>2018</v>
      </c>
      <c r="D792">
        <v>1.1356960459984899</v>
      </c>
    </row>
    <row r="793" spans="1:4" x14ac:dyDescent="0.45">
      <c r="A793" t="s">
        <v>47</v>
      </c>
      <c r="B793" t="s">
        <v>8</v>
      </c>
      <c r="C793">
        <v>2019</v>
      </c>
      <c r="D793">
        <v>0.97773469703878402</v>
      </c>
    </row>
    <row r="794" spans="1:4" x14ac:dyDescent="0.45">
      <c r="A794" t="s">
        <v>47</v>
      </c>
      <c r="B794" t="s">
        <v>8</v>
      </c>
      <c r="C794">
        <v>2020</v>
      </c>
      <c r="D794">
        <v>-4.1319144323994701</v>
      </c>
    </row>
    <row r="795" spans="1:4" x14ac:dyDescent="0.45">
      <c r="A795" t="s">
        <v>47</v>
      </c>
      <c r="B795" t="s">
        <v>8</v>
      </c>
      <c r="C795">
        <v>2021</v>
      </c>
      <c r="D795">
        <v>3.9099999420410798</v>
      </c>
    </row>
    <row r="796" spans="1:4" x14ac:dyDescent="0.45">
      <c r="A796" t="s">
        <v>47</v>
      </c>
      <c r="B796" t="s">
        <v>8</v>
      </c>
      <c r="C796">
        <v>2022</v>
      </c>
      <c r="D796">
        <v>1.8092581243060999</v>
      </c>
    </row>
    <row r="797" spans="1:4" x14ac:dyDescent="0.45">
      <c r="A797" t="s">
        <v>47</v>
      </c>
      <c r="B797" t="s">
        <v>8</v>
      </c>
      <c r="C797">
        <v>2023</v>
      </c>
      <c r="D797">
        <v>-0.86964757857332098</v>
      </c>
    </row>
    <row r="798" spans="1:4" x14ac:dyDescent="0.45">
      <c r="A798" t="s">
        <v>47</v>
      </c>
      <c r="B798" t="s">
        <v>8</v>
      </c>
      <c r="C798">
        <v>2024</v>
      </c>
      <c r="D798">
        <v>-0.49585189726036599</v>
      </c>
    </row>
    <row r="799" spans="1:4" x14ac:dyDescent="0.45">
      <c r="A799" t="s">
        <v>39</v>
      </c>
      <c r="B799" t="s">
        <v>8</v>
      </c>
      <c r="C799">
        <v>2000</v>
      </c>
      <c r="D799">
        <v>6.3700038299176596</v>
      </c>
    </row>
    <row r="800" spans="1:4" x14ac:dyDescent="0.45">
      <c r="A800" t="s">
        <v>39</v>
      </c>
      <c r="B800" t="s">
        <v>8</v>
      </c>
      <c r="C800">
        <v>2001</v>
      </c>
      <c r="D800">
        <v>3.5352519739150701</v>
      </c>
    </row>
    <row r="801" spans="1:4" x14ac:dyDescent="0.45">
      <c r="A801" t="s">
        <v>39</v>
      </c>
      <c r="B801" t="s">
        <v>8</v>
      </c>
      <c r="C801">
        <v>2002</v>
      </c>
      <c r="D801">
        <v>2.3902040267562699</v>
      </c>
    </row>
    <row r="802" spans="1:4" x14ac:dyDescent="0.45">
      <c r="A802" t="s">
        <v>39</v>
      </c>
      <c r="B802" t="s">
        <v>8</v>
      </c>
      <c r="C802">
        <v>2003</v>
      </c>
      <c r="D802">
        <v>3.1934547375677198</v>
      </c>
    </row>
    <row r="803" spans="1:4" x14ac:dyDescent="0.45">
      <c r="A803" t="s">
        <v>39</v>
      </c>
      <c r="B803" t="s">
        <v>8</v>
      </c>
      <c r="C803">
        <v>2004</v>
      </c>
      <c r="D803">
        <v>4.0920716101990804</v>
      </c>
    </row>
    <row r="804" spans="1:4" x14ac:dyDescent="0.45">
      <c r="A804" t="s">
        <v>39</v>
      </c>
      <c r="B804" t="s">
        <v>8</v>
      </c>
      <c r="C804">
        <v>2005</v>
      </c>
      <c r="D804">
        <v>4.4717444710620997</v>
      </c>
    </row>
    <row r="805" spans="1:4" x14ac:dyDescent="0.45">
      <c r="A805" t="s">
        <v>39</v>
      </c>
      <c r="B805" t="s">
        <v>8</v>
      </c>
      <c r="C805">
        <v>2006</v>
      </c>
      <c r="D805">
        <v>6.8438381936988399</v>
      </c>
    </row>
    <row r="806" spans="1:4" x14ac:dyDescent="0.45">
      <c r="A806" t="s">
        <v>39</v>
      </c>
      <c r="B806" t="s">
        <v>8</v>
      </c>
      <c r="C806">
        <v>2007</v>
      </c>
      <c r="D806">
        <v>7.0878274267558199</v>
      </c>
    </row>
    <row r="807" spans="1:4" x14ac:dyDescent="0.45">
      <c r="A807" t="s">
        <v>39</v>
      </c>
      <c r="B807" t="s">
        <v>8</v>
      </c>
      <c r="C807">
        <v>2008</v>
      </c>
      <c r="D807">
        <v>7.1562835671152198</v>
      </c>
    </row>
    <row r="808" spans="1:4" x14ac:dyDescent="0.45">
      <c r="A808" t="s">
        <v>39</v>
      </c>
      <c r="B808" t="s">
        <v>8</v>
      </c>
      <c r="C808">
        <v>2009</v>
      </c>
      <c r="D808">
        <v>4.6735998000066301</v>
      </c>
    </row>
    <row r="809" spans="1:4" x14ac:dyDescent="0.45">
      <c r="A809" t="s">
        <v>39</v>
      </c>
      <c r="B809" t="s">
        <v>8</v>
      </c>
      <c r="C809">
        <v>2010</v>
      </c>
      <c r="D809">
        <v>5.1472348574674198</v>
      </c>
    </row>
    <row r="810" spans="1:4" x14ac:dyDescent="0.45">
      <c r="A810" t="s">
        <v>39</v>
      </c>
      <c r="B810" t="s">
        <v>8</v>
      </c>
      <c r="C810">
        <v>2011</v>
      </c>
      <c r="D810">
        <v>1.7645719480604101</v>
      </c>
    </row>
    <row r="811" spans="1:4" x14ac:dyDescent="0.45">
      <c r="A811" t="s">
        <v>39</v>
      </c>
      <c r="B811" t="s">
        <v>8</v>
      </c>
      <c r="C811">
        <v>2012</v>
      </c>
      <c r="D811">
        <v>2.22619979818487</v>
      </c>
    </row>
    <row r="812" spans="1:4" x14ac:dyDescent="0.45">
      <c r="A812" t="s">
        <v>39</v>
      </c>
      <c r="B812" t="s">
        <v>8</v>
      </c>
      <c r="C812">
        <v>2013</v>
      </c>
      <c r="D812">
        <v>2.1854660536338599</v>
      </c>
    </row>
    <row r="813" spans="1:4" x14ac:dyDescent="0.45">
      <c r="A813" t="s">
        <v>39</v>
      </c>
      <c r="B813" t="s">
        <v>8</v>
      </c>
      <c r="C813">
        <v>2014</v>
      </c>
      <c r="D813">
        <v>2.9159118805283599</v>
      </c>
    </row>
    <row r="814" spans="1:4" x14ac:dyDescent="0.45">
      <c r="A814" t="s">
        <v>39</v>
      </c>
      <c r="B814" t="s">
        <v>8</v>
      </c>
      <c r="C814">
        <v>2015</v>
      </c>
      <c r="D814">
        <v>4.3720190778168702</v>
      </c>
    </row>
    <row r="815" spans="1:4" x14ac:dyDescent="0.45">
      <c r="A815" t="s">
        <v>39</v>
      </c>
      <c r="B815" t="s">
        <v>8</v>
      </c>
      <c r="C815">
        <v>2016</v>
      </c>
      <c r="D815">
        <v>4.34664345601914</v>
      </c>
    </row>
    <row r="816" spans="1:4" x14ac:dyDescent="0.45">
      <c r="A816" t="s">
        <v>39</v>
      </c>
      <c r="B816" t="s">
        <v>8</v>
      </c>
      <c r="C816">
        <v>2017</v>
      </c>
      <c r="D816">
        <v>4.1812209996156202</v>
      </c>
    </row>
    <row r="817" spans="1:4" x14ac:dyDescent="0.45">
      <c r="A817" t="s">
        <v>39</v>
      </c>
      <c r="B817" t="s">
        <v>8</v>
      </c>
      <c r="C817">
        <v>2018</v>
      </c>
      <c r="D817">
        <v>5.33110861887155</v>
      </c>
    </row>
    <row r="818" spans="1:4" x14ac:dyDescent="0.45">
      <c r="A818" t="s">
        <v>39</v>
      </c>
      <c r="B818" t="s">
        <v>8</v>
      </c>
      <c r="C818">
        <v>2019</v>
      </c>
      <c r="D818">
        <v>5.5520930708422203</v>
      </c>
    </row>
    <row r="819" spans="1:4" x14ac:dyDescent="0.45">
      <c r="A819" t="s">
        <v>39</v>
      </c>
      <c r="B819" t="s">
        <v>8</v>
      </c>
      <c r="C819">
        <v>2020</v>
      </c>
      <c r="D819">
        <v>3.55016483883115</v>
      </c>
    </row>
    <row r="820" spans="1:4" x14ac:dyDescent="0.45">
      <c r="A820" t="s">
        <v>39</v>
      </c>
      <c r="B820" t="s">
        <v>8</v>
      </c>
      <c r="C820">
        <v>2021</v>
      </c>
      <c r="D820">
        <v>3.2906460119324499</v>
      </c>
    </row>
    <row r="821" spans="1:4" x14ac:dyDescent="0.45">
      <c r="A821" t="s">
        <v>39</v>
      </c>
      <c r="B821" t="s">
        <v>8</v>
      </c>
      <c r="C821">
        <v>2022</v>
      </c>
      <c r="D821">
        <v>6.5878456087046704</v>
      </c>
    </row>
    <row r="822" spans="1:4" x14ac:dyDescent="0.45">
      <c r="A822" t="s">
        <v>39</v>
      </c>
      <c r="B822" t="s">
        <v>8</v>
      </c>
      <c r="C822">
        <v>2023</v>
      </c>
      <c r="D822">
        <v>3.76028052279247</v>
      </c>
    </row>
    <row r="823" spans="1:4" x14ac:dyDescent="0.45">
      <c r="A823" t="s">
        <v>39</v>
      </c>
      <c r="B823" t="s">
        <v>8</v>
      </c>
      <c r="C823">
        <v>2024</v>
      </c>
      <c r="D823">
        <v>2.3991692678251</v>
      </c>
    </row>
    <row r="824" spans="1:4" x14ac:dyDescent="0.45">
      <c r="A824" t="s">
        <v>76</v>
      </c>
      <c r="B824" t="s">
        <v>8</v>
      </c>
      <c r="C824">
        <v>2000</v>
      </c>
      <c r="D824">
        <v>5.2006412555394199</v>
      </c>
    </row>
    <row r="825" spans="1:4" x14ac:dyDescent="0.45">
      <c r="A825" t="s">
        <v>76</v>
      </c>
      <c r="B825" t="s">
        <v>8</v>
      </c>
      <c r="C825">
        <v>2001</v>
      </c>
      <c r="D825">
        <v>3.9190888080881101</v>
      </c>
    </row>
    <row r="826" spans="1:4" x14ac:dyDescent="0.45">
      <c r="A826" t="s">
        <v>76</v>
      </c>
      <c r="B826" t="s">
        <v>8</v>
      </c>
      <c r="C826">
        <v>2002</v>
      </c>
      <c r="D826">
        <v>2.75545611564098</v>
      </c>
    </row>
    <row r="827" spans="1:4" x14ac:dyDescent="0.45">
      <c r="A827" t="s">
        <v>76</v>
      </c>
      <c r="B827" t="s">
        <v>8</v>
      </c>
      <c r="C827">
        <v>2003</v>
      </c>
      <c r="D827">
        <v>2.9392895953076001</v>
      </c>
    </row>
    <row r="828" spans="1:4" x14ac:dyDescent="0.45">
      <c r="A828" t="s">
        <v>76</v>
      </c>
      <c r="B828" t="s">
        <v>8</v>
      </c>
      <c r="C828">
        <v>2004</v>
      </c>
      <c r="D828">
        <v>3.1145314799161001</v>
      </c>
    </row>
    <row r="829" spans="1:4" x14ac:dyDescent="0.45">
      <c r="A829" t="s">
        <v>76</v>
      </c>
      <c r="B829" t="s">
        <v>8</v>
      </c>
      <c r="C829">
        <v>2005</v>
      </c>
      <c r="D829">
        <v>3.5512255846124998</v>
      </c>
    </row>
    <row r="830" spans="1:4" x14ac:dyDescent="0.45">
      <c r="A830" t="s">
        <v>76</v>
      </c>
      <c r="B830" t="s">
        <v>8</v>
      </c>
      <c r="C830">
        <v>2006</v>
      </c>
      <c r="D830">
        <v>4.0434351560509896</v>
      </c>
    </row>
    <row r="831" spans="1:4" x14ac:dyDescent="0.45">
      <c r="A831" t="s">
        <v>76</v>
      </c>
      <c r="B831" t="s">
        <v>8</v>
      </c>
      <c r="C831">
        <v>2007</v>
      </c>
      <c r="D831">
        <v>3.5335001316597201</v>
      </c>
    </row>
    <row r="832" spans="1:4" x14ac:dyDescent="0.45">
      <c r="A832" t="s">
        <v>76</v>
      </c>
      <c r="B832" t="s">
        <v>8</v>
      </c>
      <c r="C832">
        <v>2008</v>
      </c>
      <c r="D832">
        <v>0.76716574829069395</v>
      </c>
    </row>
    <row r="833" spans="1:4" x14ac:dyDescent="0.45">
      <c r="A833" t="s">
        <v>76</v>
      </c>
      <c r="B833" t="s">
        <v>8</v>
      </c>
      <c r="C833">
        <v>2009</v>
      </c>
      <c r="D833">
        <v>-3.7681330694005299</v>
      </c>
    </row>
    <row r="834" spans="1:4" x14ac:dyDescent="0.45">
      <c r="A834" t="s">
        <v>76</v>
      </c>
      <c r="B834" t="s">
        <v>8</v>
      </c>
      <c r="C834">
        <v>2010</v>
      </c>
      <c r="D834">
        <v>9.4122311636951395E-2</v>
      </c>
    </row>
    <row r="835" spans="1:4" x14ac:dyDescent="0.45">
      <c r="A835" t="s">
        <v>76</v>
      </c>
      <c r="B835" t="s">
        <v>8</v>
      </c>
      <c r="C835">
        <v>2011</v>
      </c>
      <c r="D835">
        <v>-0.63992063652034403</v>
      </c>
    </row>
    <row r="836" spans="1:4" x14ac:dyDescent="0.45">
      <c r="A836" t="s">
        <v>76</v>
      </c>
      <c r="B836" t="s">
        <v>8</v>
      </c>
      <c r="C836">
        <v>2012</v>
      </c>
      <c r="D836">
        <v>-2.8651136863774802</v>
      </c>
    </row>
    <row r="837" spans="1:4" x14ac:dyDescent="0.45">
      <c r="A837" t="s">
        <v>76</v>
      </c>
      <c r="B837" t="s">
        <v>8</v>
      </c>
      <c r="C837">
        <v>2013</v>
      </c>
      <c r="D837">
        <v>-1.4273222475762599</v>
      </c>
    </row>
    <row r="838" spans="1:4" x14ac:dyDescent="0.45">
      <c r="A838" t="s">
        <v>76</v>
      </c>
      <c r="B838" t="s">
        <v>8</v>
      </c>
      <c r="C838">
        <v>2014</v>
      </c>
      <c r="D838">
        <v>1.52048593647231</v>
      </c>
    </row>
    <row r="839" spans="1:4" x14ac:dyDescent="0.45">
      <c r="A839" t="s">
        <v>76</v>
      </c>
      <c r="B839" t="s">
        <v>8</v>
      </c>
      <c r="C839">
        <v>2015</v>
      </c>
      <c r="D839">
        <v>4.0608667247386601</v>
      </c>
    </row>
    <row r="840" spans="1:4" x14ac:dyDescent="0.45">
      <c r="A840" t="s">
        <v>76</v>
      </c>
      <c r="B840" t="s">
        <v>8</v>
      </c>
      <c r="C840">
        <v>2016</v>
      </c>
      <c r="D840">
        <v>2.91515598595787</v>
      </c>
    </row>
    <row r="841" spans="1:4" x14ac:dyDescent="0.45">
      <c r="A841" t="s">
        <v>76</v>
      </c>
      <c r="B841" t="s">
        <v>8</v>
      </c>
      <c r="C841">
        <v>2017</v>
      </c>
      <c r="D841">
        <v>2.89604207865007</v>
      </c>
    </row>
    <row r="842" spans="1:4" x14ac:dyDescent="0.45">
      <c r="A842" t="s">
        <v>76</v>
      </c>
      <c r="B842" t="s">
        <v>8</v>
      </c>
      <c r="C842">
        <v>2018</v>
      </c>
      <c r="D842">
        <v>2.3954112447887801</v>
      </c>
    </row>
    <row r="843" spans="1:4" x14ac:dyDescent="0.45">
      <c r="A843" t="s">
        <v>76</v>
      </c>
      <c r="B843" t="s">
        <v>8</v>
      </c>
      <c r="C843">
        <v>2019</v>
      </c>
      <c r="D843">
        <v>1.9611785084171101</v>
      </c>
    </row>
    <row r="844" spans="1:4" x14ac:dyDescent="0.45">
      <c r="A844" t="s">
        <v>76</v>
      </c>
      <c r="B844" t="s">
        <v>8</v>
      </c>
      <c r="C844">
        <v>2020</v>
      </c>
      <c r="D844">
        <v>-10.940070635037101</v>
      </c>
    </row>
    <row r="845" spans="1:4" x14ac:dyDescent="0.45">
      <c r="A845" t="s">
        <v>76</v>
      </c>
      <c r="B845" t="s">
        <v>8</v>
      </c>
      <c r="C845">
        <v>2021</v>
      </c>
      <c r="D845">
        <v>6.6831442047300103</v>
      </c>
    </row>
    <row r="846" spans="1:4" x14ac:dyDescent="0.45">
      <c r="A846" t="s">
        <v>76</v>
      </c>
      <c r="B846" t="s">
        <v>8</v>
      </c>
      <c r="C846">
        <v>2022</v>
      </c>
      <c r="D846">
        <v>6.3703171212960097</v>
      </c>
    </row>
    <row r="847" spans="1:4" x14ac:dyDescent="0.45">
      <c r="A847" t="s">
        <v>76</v>
      </c>
      <c r="B847" t="s">
        <v>8</v>
      </c>
      <c r="C847">
        <v>2023</v>
      </c>
      <c r="D847">
        <v>2.4608579680558198</v>
      </c>
    </row>
    <row r="848" spans="1:4" x14ac:dyDescent="0.45">
      <c r="A848" t="s">
        <v>76</v>
      </c>
      <c r="B848" t="s">
        <v>8</v>
      </c>
      <c r="C848">
        <v>2024</v>
      </c>
      <c r="D848">
        <v>3.4552540563019098</v>
      </c>
    </row>
    <row r="849" spans="1:4" x14ac:dyDescent="0.45">
      <c r="A849" t="s">
        <v>44</v>
      </c>
      <c r="B849" t="s">
        <v>8</v>
      </c>
      <c r="C849">
        <v>2000</v>
      </c>
      <c r="D849">
        <v>4.1409999640291497</v>
      </c>
    </row>
    <row r="850" spans="1:4" x14ac:dyDescent="0.45">
      <c r="A850" t="s">
        <v>44</v>
      </c>
      <c r="B850" t="s">
        <v>8</v>
      </c>
      <c r="C850">
        <v>2001</v>
      </c>
      <c r="D850">
        <v>1.8994670118663599</v>
      </c>
    </row>
    <row r="851" spans="1:4" x14ac:dyDescent="0.45">
      <c r="A851" t="s">
        <v>44</v>
      </c>
      <c r="B851" t="s">
        <v>8</v>
      </c>
      <c r="C851">
        <v>2002</v>
      </c>
      <c r="D851">
        <v>1.0677502706941899</v>
      </c>
    </row>
    <row r="852" spans="1:4" x14ac:dyDescent="0.45">
      <c r="A852" t="s">
        <v>44</v>
      </c>
      <c r="B852" t="s">
        <v>8</v>
      </c>
      <c r="C852">
        <v>2003</v>
      </c>
      <c r="D852">
        <v>0.96782718255835198</v>
      </c>
    </row>
    <row r="853" spans="1:4" x14ac:dyDescent="0.45">
      <c r="A853" t="s">
        <v>44</v>
      </c>
      <c r="B853" t="s">
        <v>8</v>
      </c>
      <c r="C853">
        <v>2004</v>
      </c>
      <c r="D853">
        <v>2.8682505250103199</v>
      </c>
    </row>
    <row r="854" spans="1:4" x14ac:dyDescent="0.45">
      <c r="A854" t="s">
        <v>44</v>
      </c>
      <c r="B854" t="s">
        <v>8</v>
      </c>
      <c r="C854">
        <v>2005</v>
      </c>
      <c r="D854">
        <v>1.8885658410928601</v>
      </c>
    </row>
    <row r="855" spans="1:4" x14ac:dyDescent="0.45">
      <c r="A855" t="s">
        <v>44</v>
      </c>
      <c r="B855" t="s">
        <v>8</v>
      </c>
      <c r="C855">
        <v>2006</v>
      </c>
      <c r="D855">
        <v>2.7140644875523599</v>
      </c>
    </row>
    <row r="856" spans="1:4" x14ac:dyDescent="0.45">
      <c r="A856" t="s">
        <v>44</v>
      </c>
      <c r="B856" t="s">
        <v>8</v>
      </c>
      <c r="C856">
        <v>2007</v>
      </c>
      <c r="D856">
        <v>2.5304818835106602</v>
      </c>
    </row>
    <row r="857" spans="1:4" x14ac:dyDescent="0.45">
      <c r="A857" t="s">
        <v>44</v>
      </c>
      <c r="B857" t="s">
        <v>8</v>
      </c>
      <c r="C857">
        <v>2008</v>
      </c>
      <c r="D857">
        <v>0.380171435849121</v>
      </c>
    </row>
    <row r="858" spans="1:4" x14ac:dyDescent="0.45">
      <c r="A858" t="s">
        <v>44</v>
      </c>
      <c r="B858" t="s">
        <v>8</v>
      </c>
      <c r="C858">
        <v>2009</v>
      </c>
      <c r="D858">
        <v>-2.8245515371478298</v>
      </c>
    </row>
    <row r="859" spans="1:4" x14ac:dyDescent="0.45">
      <c r="A859" t="s">
        <v>44</v>
      </c>
      <c r="B859" t="s">
        <v>8</v>
      </c>
      <c r="C859">
        <v>2010</v>
      </c>
      <c r="D859">
        <v>2.0003247603905101</v>
      </c>
    </row>
    <row r="860" spans="1:4" x14ac:dyDescent="0.45">
      <c r="A860" t="s">
        <v>44</v>
      </c>
      <c r="B860" t="s">
        <v>8</v>
      </c>
      <c r="C860">
        <v>2011</v>
      </c>
      <c r="D860">
        <v>2.4375765372900702</v>
      </c>
    </row>
    <row r="861" spans="1:4" x14ac:dyDescent="0.45">
      <c r="A861" t="s">
        <v>44</v>
      </c>
      <c r="B861" t="s">
        <v>8</v>
      </c>
      <c r="C861">
        <v>2012</v>
      </c>
      <c r="D861">
        <v>0.183835264973013</v>
      </c>
    </row>
    <row r="862" spans="1:4" x14ac:dyDescent="0.45">
      <c r="A862" t="s">
        <v>44</v>
      </c>
      <c r="B862" t="s">
        <v>8</v>
      </c>
      <c r="C862">
        <v>2013</v>
      </c>
      <c r="D862">
        <v>0.78175644623100005</v>
      </c>
    </row>
    <row r="863" spans="1:4" x14ac:dyDescent="0.45">
      <c r="A863" t="s">
        <v>44</v>
      </c>
      <c r="B863" t="s">
        <v>8</v>
      </c>
      <c r="C863">
        <v>2014</v>
      </c>
      <c r="D863">
        <v>0.99783294729525096</v>
      </c>
    </row>
    <row r="864" spans="1:4" x14ac:dyDescent="0.45">
      <c r="A864" t="s">
        <v>44</v>
      </c>
      <c r="B864" t="s">
        <v>8</v>
      </c>
      <c r="C864">
        <v>2015</v>
      </c>
      <c r="D864">
        <v>1.06675474783462</v>
      </c>
    </row>
    <row r="865" spans="1:4" x14ac:dyDescent="0.45">
      <c r="A865" t="s">
        <v>44</v>
      </c>
      <c r="B865" t="s">
        <v>8</v>
      </c>
      <c r="C865">
        <v>2016</v>
      </c>
      <c r="D865">
        <v>0.86003107542403301</v>
      </c>
    </row>
    <row r="866" spans="1:4" x14ac:dyDescent="0.45">
      <c r="A866" t="s">
        <v>44</v>
      </c>
      <c r="B866" t="s">
        <v>8</v>
      </c>
      <c r="C866">
        <v>2017</v>
      </c>
      <c r="D866">
        <v>2.0836148599739901</v>
      </c>
    </row>
    <row r="867" spans="1:4" x14ac:dyDescent="0.45">
      <c r="A867" t="s">
        <v>44</v>
      </c>
      <c r="B867" t="s">
        <v>8</v>
      </c>
      <c r="C867">
        <v>2018</v>
      </c>
      <c r="D867">
        <v>1.6459087239588699</v>
      </c>
    </row>
    <row r="868" spans="1:4" x14ac:dyDescent="0.45">
      <c r="A868" t="s">
        <v>44</v>
      </c>
      <c r="B868" t="s">
        <v>8</v>
      </c>
      <c r="C868">
        <v>2019</v>
      </c>
      <c r="D868">
        <v>2.0274464641923702</v>
      </c>
    </row>
    <row r="869" spans="1:4" x14ac:dyDescent="0.45">
      <c r="A869" t="s">
        <v>44</v>
      </c>
      <c r="B869" t="s">
        <v>8</v>
      </c>
      <c r="C869">
        <v>2020</v>
      </c>
      <c r="D869">
        <v>-7.4406458994823099</v>
      </c>
    </row>
    <row r="870" spans="1:4" x14ac:dyDescent="0.45">
      <c r="A870" t="s">
        <v>44</v>
      </c>
      <c r="B870" t="s">
        <v>8</v>
      </c>
      <c r="C870">
        <v>2021</v>
      </c>
      <c r="D870">
        <v>6.8823378336023904</v>
      </c>
    </row>
    <row r="871" spans="1:4" x14ac:dyDescent="0.45">
      <c r="A871" t="s">
        <v>44</v>
      </c>
      <c r="B871" t="s">
        <v>8</v>
      </c>
      <c r="C871">
        <v>2022</v>
      </c>
      <c r="D871">
        <v>2.71676264185913</v>
      </c>
    </row>
    <row r="872" spans="1:4" x14ac:dyDescent="0.45">
      <c r="A872" t="s">
        <v>44</v>
      </c>
      <c r="B872" t="s">
        <v>8</v>
      </c>
      <c r="C872">
        <v>2023</v>
      </c>
      <c r="D872">
        <v>1.43921494437743</v>
      </c>
    </row>
    <row r="873" spans="1:4" x14ac:dyDescent="0.45">
      <c r="A873" t="s">
        <v>44</v>
      </c>
      <c r="B873" t="s">
        <v>8</v>
      </c>
      <c r="C873">
        <v>2024</v>
      </c>
      <c r="D873">
        <v>1.19046798275883</v>
      </c>
    </row>
    <row r="874" spans="1:4" x14ac:dyDescent="0.45">
      <c r="A874" t="s">
        <v>82</v>
      </c>
      <c r="B874" t="s">
        <v>8</v>
      </c>
      <c r="C874">
        <v>2000</v>
      </c>
      <c r="D874">
        <v>4.5243807481090403</v>
      </c>
    </row>
    <row r="875" spans="1:4" x14ac:dyDescent="0.45">
      <c r="A875" t="s">
        <v>82</v>
      </c>
      <c r="B875" t="s">
        <v>8</v>
      </c>
      <c r="C875">
        <v>2001</v>
      </c>
      <c r="D875">
        <v>2.3910222960282401</v>
      </c>
    </row>
    <row r="876" spans="1:4" x14ac:dyDescent="0.45">
      <c r="A876" t="s">
        <v>82</v>
      </c>
      <c r="B876" t="s">
        <v>8</v>
      </c>
      <c r="C876">
        <v>2002</v>
      </c>
      <c r="D876">
        <v>1.70902736258567</v>
      </c>
    </row>
    <row r="877" spans="1:4" x14ac:dyDescent="0.45">
      <c r="A877" t="s">
        <v>82</v>
      </c>
      <c r="B877" t="s">
        <v>8</v>
      </c>
      <c r="C877">
        <v>2003</v>
      </c>
      <c r="D877">
        <v>3.21851612669614</v>
      </c>
    </row>
    <row r="878" spans="1:4" x14ac:dyDescent="0.45">
      <c r="A878" t="s">
        <v>82</v>
      </c>
      <c r="B878" t="s">
        <v>8</v>
      </c>
      <c r="C878">
        <v>2004</v>
      </c>
      <c r="D878">
        <v>2.3260185332599299</v>
      </c>
    </row>
    <row r="879" spans="1:4" x14ac:dyDescent="0.45">
      <c r="A879" t="s">
        <v>82</v>
      </c>
      <c r="B879" t="s">
        <v>8</v>
      </c>
      <c r="C879">
        <v>2005</v>
      </c>
      <c r="D879">
        <v>2.7906547174687999</v>
      </c>
    </row>
    <row r="880" spans="1:4" x14ac:dyDescent="0.45">
      <c r="A880" t="s">
        <v>82</v>
      </c>
      <c r="B880" t="s">
        <v>8</v>
      </c>
      <c r="C880">
        <v>2006</v>
      </c>
      <c r="D880">
        <v>2.1898213241570401</v>
      </c>
    </row>
    <row r="881" spans="1:4" x14ac:dyDescent="0.45">
      <c r="A881" t="s">
        <v>82</v>
      </c>
      <c r="B881" t="s">
        <v>8</v>
      </c>
      <c r="C881">
        <v>2007</v>
      </c>
      <c r="D881">
        <v>2.9309113358235099</v>
      </c>
    </row>
    <row r="882" spans="1:4" x14ac:dyDescent="0.45">
      <c r="A882" t="s">
        <v>82</v>
      </c>
      <c r="B882" t="s">
        <v>8</v>
      </c>
      <c r="C882">
        <v>2008</v>
      </c>
      <c r="D882">
        <v>-4.9411672740276899E-2</v>
      </c>
    </row>
    <row r="883" spans="1:4" x14ac:dyDescent="0.45">
      <c r="A883" t="s">
        <v>82</v>
      </c>
      <c r="B883" t="s">
        <v>8</v>
      </c>
      <c r="C883">
        <v>2009</v>
      </c>
      <c r="D883">
        <v>-4.5874081922632302</v>
      </c>
    </row>
    <row r="884" spans="1:4" x14ac:dyDescent="0.45">
      <c r="A884" t="s">
        <v>82</v>
      </c>
      <c r="B884" t="s">
        <v>8</v>
      </c>
      <c r="C884">
        <v>2010</v>
      </c>
      <c r="D884">
        <v>2.2605446093158599</v>
      </c>
    </row>
    <row r="885" spans="1:4" x14ac:dyDescent="0.45">
      <c r="A885" t="s">
        <v>82</v>
      </c>
      <c r="B885" t="s">
        <v>8</v>
      </c>
      <c r="C885">
        <v>2011</v>
      </c>
      <c r="D885">
        <v>0.85143773902032605</v>
      </c>
    </row>
    <row r="886" spans="1:4" x14ac:dyDescent="0.45">
      <c r="A886" t="s">
        <v>82</v>
      </c>
      <c r="B886" t="s">
        <v>8</v>
      </c>
      <c r="C886">
        <v>2012</v>
      </c>
      <c r="D886">
        <v>1.5282603472185201</v>
      </c>
    </row>
    <row r="887" spans="1:4" x14ac:dyDescent="0.45">
      <c r="A887" t="s">
        <v>82</v>
      </c>
      <c r="B887" t="s">
        <v>8</v>
      </c>
      <c r="C887">
        <v>2013</v>
      </c>
      <c r="D887">
        <v>1.71846961308464</v>
      </c>
    </row>
    <row r="888" spans="1:4" x14ac:dyDescent="0.45">
      <c r="A888" t="s">
        <v>82</v>
      </c>
      <c r="B888" t="s">
        <v>8</v>
      </c>
      <c r="C888">
        <v>2014</v>
      </c>
      <c r="D888">
        <v>3.16017351468152</v>
      </c>
    </row>
    <row r="889" spans="1:4" x14ac:dyDescent="0.45">
      <c r="A889" t="s">
        <v>82</v>
      </c>
      <c r="B889" t="s">
        <v>8</v>
      </c>
      <c r="C889">
        <v>2015</v>
      </c>
      <c r="D889">
        <v>2.1404056003337102</v>
      </c>
    </row>
    <row r="890" spans="1:4" x14ac:dyDescent="0.45">
      <c r="A890" t="s">
        <v>82</v>
      </c>
      <c r="B890" t="s">
        <v>8</v>
      </c>
      <c r="C890">
        <v>2016</v>
      </c>
      <c r="D890">
        <v>2.20652020635357</v>
      </c>
    </row>
    <row r="891" spans="1:4" x14ac:dyDescent="0.45">
      <c r="A891" t="s">
        <v>82</v>
      </c>
      <c r="B891" t="s">
        <v>8</v>
      </c>
      <c r="C891">
        <v>2017</v>
      </c>
      <c r="D891">
        <v>3.0232221984033898</v>
      </c>
    </row>
    <row r="892" spans="1:4" x14ac:dyDescent="0.45">
      <c r="A892" t="s">
        <v>82</v>
      </c>
      <c r="B892" t="s">
        <v>8</v>
      </c>
      <c r="C892">
        <v>2018</v>
      </c>
      <c r="D892">
        <v>1.5513309507878601</v>
      </c>
    </row>
    <row r="893" spans="1:4" x14ac:dyDescent="0.45">
      <c r="A893" t="s">
        <v>82</v>
      </c>
      <c r="B893" t="s">
        <v>8</v>
      </c>
      <c r="C893">
        <v>2019</v>
      </c>
      <c r="D893">
        <v>1.2562989976082399</v>
      </c>
    </row>
    <row r="894" spans="1:4" x14ac:dyDescent="0.45">
      <c r="A894" t="s">
        <v>82</v>
      </c>
      <c r="B894" t="s">
        <v>8</v>
      </c>
      <c r="C894">
        <v>2020</v>
      </c>
      <c r="D894">
        <v>-10.047896637361999</v>
      </c>
    </row>
    <row r="895" spans="1:4" x14ac:dyDescent="0.45">
      <c r="A895" t="s">
        <v>82</v>
      </c>
      <c r="B895" t="s">
        <v>8</v>
      </c>
      <c r="C895">
        <v>2021</v>
      </c>
      <c r="D895">
        <v>8.5431118453254999</v>
      </c>
    </row>
    <row r="896" spans="1:4" x14ac:dyDescent="0.45">
      <c r="A896" t="s">
        <v>82</v>
      </c>
      <c r="B896" t="s">
        <v>8</v>
      </c>
      <c r="C896">
        <v>2022</v>
      </c>
      <c r="D896">
        <v>5.1497038852299299</v>
      </c>
    </row>
    <row r="897" spans="1:4" x14ac:dyDescent="0.45">
      <c r="A897" t="s">
        <v>82</v>
      </c>
      <c r="B897" t="s">
        <v>8</v>
      </c>
      <c r="C897">
        <v>2023</v>
      </c>
      <c r="D897">
        <v>0.27165004835525502</v>
      </c>
    </row>
    <row r="898" spans="1:4" x14ac:dyDescent="0.45">
      <c r="A898" t="s">
        <v>82</v>
      </c>
      <c r="B898" t="s">
        <v>8</v>
      </c>
      <c r="C898">
        <v>2024</v>
      </c>
      <c r="D898">
        <v>1.0802771685878101</v>
      </c>
    </row>
    <row r="899" spans="1:4" x14ac:dyDescent="0.45">
      <c r="A899" t="s">
        <v>52</v>
      </c>
      <c r="B899" t="s">
        <v>8</v>
      </c>
      <c r="C899">
        <v>2000</v>
      </c>
      <c r="D899">
        <v>4.9200677470169003</v>
      </c>
    </row>
    <row r="900" spans="1:4" x14ac:dyDescent="0.45">
      <c r="A900" t="s">
        <v>52</v>
      </c>
      <c r="B900" t="s">
        <v>8</v>
      </c>
      <c r="C900">
        <v>2001</v>
      </c>
      <c r="D900">
        <v>3.6434664472149199</v>
      </c>
    </row>
    <row r="901" spans="1:4" x14ac:dyDescent="0.45">
      <c r="A901" t="s">
        <v>52</v>
      </c>
      <c r="B901" t="s">
        <v>8</v>
      </c>
      <c r="C901">
        <v>2002</v>
      </c>
      <c r="D901">
        <v>4.4994753908576399</v>
      </c>
    </row>
    <row r="902" spans="1:4" x14ac:dyDescent="0.45">
      <c r="A902" t="s">
        <v>52</v>
      </c>
      <c r="B902" t="s">
        <v>8</v>
      </c>
      <c r="C902">
        <v>2003</v>
      </c>
      <c r="D902">
        <v>4.7803691216765403</v>
      </c>
    </row>
    <row r="903" spans="1:4" x14ac:dyDescent="0.45">
      <c r="A903" t="s">
        <v>52</v>
      </c>
      <c r="B903" t="s">
        <v>8</v>
      </c>
      <c r="C903">
        <v>2004</v>
      </c>
      <c r="D903">
        <v>5.0308739450168503</v>
      </c>
    </row>
    <row r="904" spans="1:4" x14ac:dyDescent="0.45">
      <c r="A904" t="s">
        <v>52</v>
      </c>
      <c r="B904" t="s">
        <v>8</v>
      </c>
      <c r="C904">
        <v>2005</v>
      </c>
      <c r="D904">
        <v>5.6925713038338399</v>
      </c>
    </row>
    <row r="905" spans="1:4" x14ac:dyDescent="0.45">
      <c r="A905" t="s">
        <v>52</v>
      </c>
      <c r="B905" t="s">
        <v>8</v>
      </c>
      <c r="C905">
        <v>2006</v>
      </c>
      <c r="D905">
        <v>5.5009517852034797</v>
      </c>
    </row>
    <row r="906" spans="1:4" x14ac:dyDescent="0.45">
      <c r="A906" t="s">
        <v>52</v>
      </c>
      <c r="B906" t="s">
        <v>8</v>
      </c>
      <c r="C906">
        <v>2007</v>
      </c>
      <c r="D906">
        <v>6.3450222266721399</v>
      </c>
    </row>
    <row r="907" spans="1:4" x14ac:dyDescent="0.45">
      <c r="A907" t="s">
        <v>52</v>
      </c>
      <c r="B907" t="s">
        <v>8</v>
      </c>
      <c r="C907">
        <v>2008</v>
      </c>
      <c r="D907">
        <v>6.0137036000912296</v>
      </c>
    </row>
    <row r="908" spans="1:4" x14ac:dyDescent="0.45">
      <c r="A908" t="s">
        <v>52</v>
      </c>
      <c r="B908" t="s">
        <v>8</v>
      </c>
      <c r="C908">
        <v>2009</v>
      </c>
      <c r="D908">
        <v>4.6288711825615296</v>
      </c>
    </row>
    <row r="909" spans="1:4" x14ac:dyDescent="0.45">
      <c r="A909" t="s">
        <v>52</v>
      </c>
      <c r="B909" t="s">
        <v>8</v>
      </c>
      <c r="C909">
        <v>2010</v>
      </c>
      <c r="D909">
        <v>6.2238541806236602</v>
      </c>
    </row>
    <row r="910" spans="1:4" x14ac:dyDescent="0.45">
      <c r="A910" t="s">
        <v>52</v>
      </c>
      <c r="B910" t="s">
        <v>8</v>
      </c>
      <c r="C910">
        <v>2011</v>
      </c>
      <c r="D910">
        <v>6.1697842077100802</v>
      </c>
    </row>
    <row r="911" spans="1:4" x14ac:dyDescent="0.45">
      <c r="A911" t="s">
        <v>52</v>
      </c>
      <c r="B911" t="s">
        <v>8</v>
      </c>
      <c r="C911">
        <v>2012</v>
      </c>
      <c r="D911">
        <v>6.0300506530561497</v>
      </c>
    </row>
    <row r="912" spans="1:4" x14ac:dyDescent="0.45">
      <c r="A912" t="s">
        <v>52</v>
      </c>
      <c r="B912" t="s">
        <v>8</v>
      </c>
      <c r="C912">
        <v>2013</v>
      </c>
      <c r="D912">
        <v>5.5572636889101004</v>
      </c>
    </row>
    <row r="913" spans="1:4" x14ac:dyDescent="0.45">
      <c r="A913" t="s">
        <v>52</v>
      </c>
      <c r="B913" t="s">
        <v>8</v>
      </c>
      <c r="C913">
        <v>2014</v>
      </c>
      <c r="D913">
        <v>5.0066684257549996</v>
      </c>
    </row>
    <row r="914" spans="1:4" x14ac:dyDescent="0.45">
      <c r="A914" t="s">
        <v>52</v>
      </c>
      <c r="B914" t="s">
        <v>8</v>
      </c>
      <c r="C914">
        <v>2015</v>
      </c>
      <c r="D914">
        <v>4.8763223002212301</v>
      </c>
    </row>
    <row r="915" spans="1:4" x14ac:dyDescent="0.45">
      <c r="A915" t="s">
        <v>52</v>
      </c>
      <c r="B915" t="s">
        <v>8</v>
      </c>
      <c r="C915">
        <v>2016</v>
      </c>
      <c r="D915">
        <v>5.0330691828017704</v>
      </c>
    </row>
    <row r="916" spans="1:4" x14ac:dyDescent="0.45">
      <c r="A916" t="s">
        <v>52</v>
      </c>
      <c r="B916" t="s">
        <v>8</v>
      </c>
      <c r="C916">
        <v>2017</v>
      </c>
      <c r="D916">
        <v>5.0697859013491602</v>
      </c>
    </row>
    <row r="917" spans="1:4" x14ac:dyDescent="0.45">
      <c r="A917" t="s">
        <v>52</v>
      </c>
      <c r="B917" t="s">
        <v>8</v>
      </c>
      <c r="C917">
        <v>2018</v>
      </c>
      <c r="D917">
        <v>5.1742915395502402</v>
      </c>
    </row>
    <row r="918" spans="1:4" x14ac:dyDescent="0.45">
      <c r="A918" t="s">
        <v>52</v>
      </c>
      <c r="B918" t="s">
        <v>8</v>
      </c>
      <c r="C918">
        <v>2019</v>
      </c>
      <c r="D918">
        <v>5.0192876804628197</v>
      </c>
    </row>
    <row r="919" spans="1:4" x14ac:dyDescent="0.45">
      <c r="A919" t="s">
        <v>52</v>
      </c>
      <c r="B919" t="s">
        <v>8</v>
      </c>
      <c r="C919">
        <v>2020</v>
      </c>
      <c r="D919">
        <v>-2.0655118293416499</v>
      </c>
    </row>
    <row r="920" spans="1:4" x14ac:dyDescent="0.45">
      <c r="A920" t="s">
        <v>52</v>
      </c>
      <c r="B920" t="s">
        <v>8</v>
      </c>
      <c r="C920">
        <v>2021</v>
      </c>
      <c r="D920">
        <v>3.7028856282775102</v>
      </c>
    </row>
    <row r="921" spans="1:4" x14ac:dyDescent="0.45">
      <c r="A921" t="s">
        <v>52</v>
      </c>
      <c r="B921" t="s">
        <v>8</v>
      </c>
      <c r="C921">
        <v>2022</v>
      </c>
      <c r="D921">
        <v>5.3071972266479897</v>
      </c>
    </row>
    <row r="922" spans="1:4" x14ac:dyDescent="0.45">
      <c r="A922" t="s">
        <v>52</v>
      </c>
      <c r="B922" t="s">
        <v>8</v>
      </c>
      <c r="C922">
        <v>2023</v>
      </c>
      <c r="D922">
        <v>5.0488311785551598</v>
      </c>
    </row>
    <row r="923" spans="1:4" x14ac:dyDescent="0.45">
      <c r="A923" t="s">
        <v>52</v>
      </c>
      <c r="B923" t="s">
        <v>8</v>
      </c>
      <c r="C923">
        <v>2024</v>
      </c>
      <c r="D923">
        <v>5.0325747708851898</v>
      </c>
    </row>
    <row r="924" spans="1:4" x14ac:dyDescent="0.45">
      <c r="A924" t="s">
        <v>49</v>
      </c>
      <c r="B924" t="s">
        <v>8</v>
      </c>
      <c r="C924">
        <v>2000</v>
      </c>
      <c r="D924">
        <v>3.8409911568655399</v>
      </c>
    </row>
    <row r="925" spans="1:4" x14ac:dyDescent="0.45">
      <c r="A925" t="s">
        <v>49</v>
      </c>
      <c r="B925" t="s">
        <v>8</v>
      </c>
      <c r="C925">
        <v>2001</v>
      </c>
      <c r="D925">
        <v>4.8239662639730296</v>
      </c>
    </row>
    <row r="926" spans="1:4" x14ac:dyDescent="0.45">
      <c r="A926" t="s">
        <v>49</v>
      </c>
      <c r="B926" t="s">
        <v>8</v>
      </c>
      <c r="C926">
        <v>2002</v>
      </c>
      <c r="D926">
        <v>3.80397532120038</v>
      </c>
    </row>
    <row r="927" spans="1:4" x14ac:dyDescent="0.45">
      <c r="A927" t="s">
        <v>49</v>
      </c>
      <c r="B927" t="s">
        <v>8</v>
      </c>
      <c r="C927">
        <v>2003</v>
      </c>
      <c r="D927">
        <v>7.86038147545045</v>
      </c>
    </row>
    <row r="928" spans="1:4" x14ac:dyDescent="0.45">
      <c r="A928" t="s">
        <v>49</v>
      </c>
      <c r="B928" t="s">
        <v>8</v>
      </c>
      <c r="C928">
        <v>2004</v>
      </c>
      <c r="D928">
        <v>7.9229366130797798</v>
      </c>
    </row>
    <row r="929" spans="1:4" x14ac:dyDescent="0.45">
      <c r="A929" t="s">
        <v>49</v>
      </c>
      <c r="B929" t="s">
        <v>8</v>
      </c>
      <c r="C929">
        <v>2005</v>
      </c>
      <c r="D929">
        <v>7.9234306213178902</v>
      </c>
    </row>
    <row r="930" spans="1:4" x14ac:dyDescent="0.45">
      <c r="A930" t="s">
        <v>49</v>
      </c>
      <c r="B930" t="s">
        <v>8</v>
      </c>
      <c r="C930">
        <v>2006</v>
      </c>
      <c r="D930">
        <v>8.0607325730505703</v>
      </c>
    </row>
    <row r="931" spans="1:4" x14ac:dyDescent="0.45">
      <c r="A931" t="s">
        <v>49</v>
      </c>
      <c r="B931" t="s">
        <v>8</v>
      </c>
      <c r="C931">
        <v>2007</v>
      </c>
      <c r="D931">
        <v>7.6608150651076601</v>
      </c>
    </row>
    <row r="932" spans="1:4" x14ac:dyDescent="0.45">
      <c r="A932" t="s">
        <v>49</v>
      </c>
      <c r="B932" t="s">
        <v>8</v>
      </c>
      <c r="C932">
        <v>2008</v>
      </c>
      <c r="D932">
        <v>3.08669805950082</v>
      </c>
    </row>
    <row r="933" spans="1:4" x14ac:dyDescent="0.45">
      <c r="A933" t="s">
        <v>49</v>
      </c>
      <c r="B933" t="s">
        <v>8</v>
      </c>
      <c r="C933">
        <v>2009</v>
      </c>
      <c r="D933">
        <v>7.8618888330337997</v>
      </c>
    </row>
    <row r="934" spans="1:4" x14ac:dyDescent="0.45">
      <c r="A934" t="s">
        <v>49</v>
      </c>
      <c r="B934" t="s">
        <v>8</v>
      </c>
      <c r="C934">
        <v>2010</v>
      </c>
      <c r="D934">
        <v>8.4975847016562494</v>
      </c>
    </row>
    <row r="935" spans="1:4" x14ac:dyDescent="0.45">
      <c r="A935" t="s">
        <v>49</v>
      </c>
      <c r="B935" t="s">
        <v>8</v>
      </c>
      <c r="C935">
        <v>2011</v>
      </c>
      <c r="D935">
        <v>5.2413162002429301</v>
      </c>
    </row>
    <row r="936" spans="1:4" x14ac:dyDescent="0.45">
      <c r="A936" t="s">
        <v>49</v>
      </c>
      <c r="B936" t="s">
        <v>8</v>
      </c>
      <c r="C936">
        <v>2012</v>
      </c>
      <c r="D936">
        <v>5.4563875516477198</v>
      </c>
    </row>
    <row r="937" spans="1:4" x14ac:dyDescent="0.45">
      <c r="A937" t="s">
        <v>49</v>
      </c>
      <c r="B937" t="s">
        <v>8</v>
      </c>
      <c r="C937">
        <v>2013</v>
      </c>
      <c r="D937">
        <v>6.3861064009171304</v>
      </c>
    </row>
    <row r="938" spans="1:4" x14ac:dyDescent="0.45">
      <c r="A938" t="s">
        <v>49</v>
      </c>
      <c r="B938" t="s">
        <v>8</v>
      </c>
      <c r="C938">
        <v>2014</v>
      </c>
      <c r="D938">
        <v>7.4102276051697702</v>
      </c>
    </row>
    <row r="939" spans="1:4" x14ac:dyDescent="0.45">
      <c r="A939" t="s">
        <v>49</v>
      </c>
      <c r="B939" t="s">
        <v>8</v>
      </c>
      <c r="C939">
        <v>2015</v>
      </c>
      <c r="D939">
        <v>7.9962537856798699</v>
      </c>
    </row>
    <row r="940" spans="1:4" x14ac:dyDescent="0.45">
      <c r="A940" t="s">
        <v>49</v>
      </c>
      <c r="B940" t="s">
        <v>8</v>
      </c>
      <c r="C940">
        <v>2016</v>
      </c>
      <c r="D940">
        <v>8.2563055017666205</v>
      </c>
    </row>
    <row r="941" spans="1:4" x14ac:dyDescent="0.45">
      <c r="A941" t="s">
        <v>49</v>
      </c>
      <c r="B941" t="s">
        <v>8</v>
      </c>
      <c r="C941">
        <v>2017</v>
      </c>
      <c r="D941">
        <v>6.7953834190242199</v>
      </c>
    </row>
    <row r="942" spans="1:4" x14ac:dyDescent="0.45">
      <c r="A942" t="s">
        <v>49</v>
      </c>
      <c r="B942" t="s">
        <v>8</v>
      </c>
      <c r="C942">
        <v>2018</v>
      </c>
      <c r="D942">
        <v>6.45385134495295</v>
      </c>
    </row>
    <row r="943" spans="1:4" x14ac:dyDescent="0.45">
      <c r="A943" t="s">
        <v>49</v>
      </c>
      <c r="B943" t="s">
        <v>8</v>
      </c>
      <c r="C943">
        <v>2019</v>
      </c>
      <c r="D943">
        <v>3.87143694070524</v>
      </c>
    </row>
    <row r="944" spans="1:4" x14ac:dyDescent="0.45">
      <c r="A944" t="s">
        <v>49</v>
      </c>
      <c r="B944" t="s">
        <v>8</v>
      </c>
      <c r="C944">
        <v>2020</v>
      </c>
      <c r="D944">
        <v>-5.7777247068730304</v>
      </c>
    </row>
    <row r="945" spans="1:4" x14ac:dyDescent="0.45">
      <c r="A945" t="s">
        <v>49</v>
      </c>
      <c r="B945" t="s">
        <v>8</v>
      </c>
      <c r="C945">
        <v>2021</v>
      </c>
      <c r="D945">
        <v>9.6895924919174092</v>
      </c>
    </row>
    <row r="946" spans="1:4" x14ac:dyDescent="0.45">
      <c r="A946" t="s">
        <v>49</v>
      </c>
      <c r="B946" t="s">
        <v>8</v>
      </c>
      <c r="C946">
        <v>2022</v>
      </c>
      <c r="D946">
        <v>7.6093649776932004</v>
      </c>
    </row>
    <row r="947" spans="1:4" x14ac:dyDescent="0.45">
      <c r="A947" t="s">
        <v>49</v>
      </c>
      <c r="B947" t="s">
        <v>8</v>
      </c>
      <c r="C947">
        <v>2023</v>
      </c>
      <c r="D947">
        <v>7.2102246293350003</v>
      </c>
    </row>
    <row r="948" spans="1:4" x14ac:dyDescent="0.45">
      <c r="A948" t="s">
        <v>49</v>
      </c>
      <c r="B948" t="s">
        <v>8</v>
      </c>
      <c r="C948">
        <v>2024</v>
      </c>
      <c r="D948">
        <v>7.0992789317651797</v>
      </c>
    </row>
    <row r="949" spans="1:4" x14ac:dyDescent="0.45">
      <c r="A949" t="s">
        <v>54</v>
      </c>
      <c r="B949" t="s">
        <v>8</v>
      </c>
      <c r="C949">
        <v>2000</v>
      </c>
      <c r="D949">
        <v>3.8820988506265199</v>
      </c>
    </row>
    <row r="950" spans="1:4" x14ac:dyDescent="0.45">
      <c r="A950" t="s">
        <v>54</v>
      </c>
      <c r="B950" t="s">
        <v>8</v>
      </c>
      <c r="C950">
        <v>2001</v>
      </c>
      <c r="D950">
        <v>2.0064332983773299</v>
      </c>
    </row>
    <row r="951" spans="1:4" x14ac:dyDescent="0.45">
      <c r="A951" t="s">
        <v>54</v>
      </c>
      <c r="B951" t="s">
        <v>8</v>
      </c>
      <c r="C951">
        <v>2002</v>
      </c>
      <c r="D951">
        <v>0.26992966378873001</v>
      </c>
    </row>
    <row r="952" spans="1:4" x14ac:dyDescent="0.45">
      <c r="A952" t="s">
        <v>54</v>
      </c>
      <c r="B952" t="s">
        <v>8</v>
      </c>
      <c r="C952">
        <v>2003</v>
      </c>
      <c r="D952">
        <v>6.6553808873209205E-2</v>
      </c>
    </row>
    <row r="953" spans="1:4" x14ac:dyDescent="0.45">
      <c r="A953" t="s">
        <v>54</v>
      </c>
      <c r="B953" t="s">
        <v>8</v>
      </c>
      <c r="C953">
        <v>2004</v>
      </c>
      <c r="D953">
        <v>1.4740217064723</v>
      </c>
    </row>
    <row r="954" spans="1:4" x14ac:dyDescent="0.45">
      <c r="A954" t="s">
        <v>54</v>
      </c>
      <c r="B954" t="s">
        <v>8</v>
      </c>
      <c r="C954">
        <v>2005</v>
      </c>
      <c r="D954">
        <v>0.76241067730649104</v>
      </c>
    </row>
    <row r="955" spans="1:4" x14ac:dyDescent="0.45">
      <c r="A955" t="s">
        <v>54</v>
      </c>
      <c r="B955" t="s">
        <v>8</v>
      </c>
      <c r="C955">
        <v>2006</v>
      </c>
      <c r="D955">
        <v>1.79947992234244</v>
      </c>
    </row>
    <row r="956" spans="1:4" x14ac:dyDescent="0.45">
      <c r="A956" t="s">
        <v>54</v>
      </c>
      <c r="B956" t="s">
        <v>8</v>
      </c>
      <c r="C956">
        <v>2007</v>
      </c>
      <c r="D956">
        <v>1.46229205289291</v>
      </c>
    </row>
    <row r="957" spans="1:4" x14ac:dyDescent="0.45">
      <c r="A957" t="s">
        <v>54</v>
      </c>
      <c r="B957" t="s">
        <v>8</v>
      </c>
      <c r="C957">
        <v>2008</v>
      </c>
      <c r="D957">
        <v>-1.0231385117709699</v>
      </c>
    </row>
    <row r="958" spans="1:4" x14ac:dyDescent="0.45">
      <c r="A958" t="s">
        <v>54</v>
      </c>
      <c r="B958" t="s">
        <v>8</v>
      </c>
      <c r="C958">
        <v>2009</v>
      </c>
      <c r="D958">
        <v>-5.3051540123399104</v>
      </c>
    </row>
    <row r="959" spans="1:4" x14ac:dyDescent="0.45">
      <c r="A959" t="s">
        <v>54</v>
      </c>
      <c r="B959" t="s">
        <v>8</v>
      </c>
      <c r="C959">
        <v>2010</v>
      </c>
      <c r="D959">
        <v>1.52910573247101</v>
      </c>
    </row>
    <row r="960" spans="1:4" x14ac:dyDescent="0.45">
      <c r="A960" t="s">
        <v>54</v>
      </c>
      <c r="B960" t="s">
        <v>8</v>
      </c>
      <c r="C960">
        <v>2011</v>
      </c>
      <c r="D960">
        <v>0.69546315444017603</v>
      </c>
    </row>
    <row r="961" spans="1:4" x14ac:dyDescent="0.45">
      <c r="A961" t="s">
        <v>54</v>
      </c>
      <c r="B961" t="s">
        <v>8</v>
      </c>
      <c r="C961">
        <v>2012</v>
      </c>
      <c r="D961">
        <v>-3.12523877282996</v>
      </c>
    </row>
    <row r="962" spans="1:4" x14ac:dyDescent="0.45">
      <c r="A962" t="s">
        <v>54</v>
      </c>
      <c r="B962" t="s">
        <v>8</v>
      </c>
      <c r="C962">
        <v>2013</v>
      </c>
      <c r="D962">
        <v>-1.8180251074979199</v>
      </c>
    </row>
    <row r="963" spans="1:4" x14ac:dyDescent="0.45">
      <c r="A963" t="s">
        <v>54</v>
      </c>
      <c r="B963" t="s">
        <v>8</v>
      </c>
      <c r="C963">
        <v>2014</v>
      </c>
      <c r="D963">
        <v>-1.3876173045446201E-3</v>
      </c>
    </row>
    <row r="964" spans="1:4" x14ac:dyDescent="0.45">
      <c r="A964" t="s">
        <v>54</v>
      </c>
      <c r="B964" t="s">
        <v>8</v>
      </c>
      <c r="C964">
        <v>2015</v>
      </c>
      <c r="D964">
        <v>0.88566763524080705</v>
      </c>
    </row>
    <row r="965" spans="1:4" x14ac:dyDescent="0.45">
      <c r="A965" t="s">
        <v>54</v>
      </c>
      <c r="B965" t="s">
        <v>8</v>
      </c>
      <c r="C965">
        <v>2016</v>
      </c>
      <c r="D965">
        <v>1.23622108511661</v>
      </c>
    </row>
    <row r="966" spans="1:4" x14ac:dyDescent="0.45">
      <c r="A966" t="s">
        <v>54</v>
      </c>
      <c r="B966" t="s">
        <v>8</v>
      </c>
      <c r="C966">
        <v>2017</v>
      </c>
      <c r="D966">
        <v>1.6036999529410101</v>
      </c>
    </row>
    <row r="967" spans="1:4" x14ac:dyDescent="0.45">
      <c r="A967" t="s">
        <v>54</v>
      </c>
      <c r="B967" t="s">
        <v>8</v>
      </c>
      <c r="C967">
        <v>2018</v>
      </c>
      <c r="D967">
        <v>0.82664671234411502</v>
      </c>
    </row>
    <row r="968" spans="1:4" x14ac:dyDescent="0.45">
      <c r="A968" t="s">
        <v>54</v>
      </c>
      <c r="B968" t="s">
        <v>8</v>
      </c>
      <c r="C968">
        <v>2019</v>
      </c>
      <c r="D968">
        <v>0.42916253378034203</v>
      </c>
    </row>
    <row r="969" spans="1:4" x14ac:dyDescent="0.45">
      <c r="A969" t="s">
        <v>54</v>
      </c>
      <c r="B969" t="s">
        <v>8</v>
      </c>
      <c r="C969">
        <v>2020</v>
      </c>
      <c r="D969">
        <v>-8.8682212218534495</v>
      </c>
    </row>
    <row r="970" spans="1:4" x14ac:dyDescent="0.45">
      <c r="A970" t="s">
        <v>54</v>
      </c>
      <c r="B970" t="s">
        <v>8</v>
      </c>
      <c r="C970">
        <v>2021</v>
      </c>
      <c r="D970">
        <v>8.9310621080005497</v>
      </c>
    </row>
    <row r="971" spans="1:4" x14ac:dyDescent="0.45">
      <c r="A971" t="s">
        <v>54</v>
      </c>
      <c r="B971" t="s">
        <v>8</v>
      </c>
      <c r="C971">
        <v>2022</v>
      </c>
      <c r="D971">
        <v>4.8211766991356502</v>
      </c>
    </row>
    <row r="972" spans="1:4" x14ac:dyDescent="0.45">
      <c r="A972" t="s">
        <v>54</v>
      </c>
      <c r="B972" t="s">
        <v>8</v>
      </c>
      <c r="C972">
        <v>2023</v>
      </c>
      <c r="D972">
        <v>0.92279654367031605</v>
      </c>
    </row>
    <row r="973" spans="1:4" x14ac:dyDescent="0.45">
      <c r="A973" t="s">
        <v>54</v>
      </c>
      <c r="B973" t="s">
        <v>8</v>
      </c>
      <c r="C973">
        <v>2024</v>
      </c>
      <c r="D973">
        <v>0.78303913527679503</v>
      </c>
    </row>
    <row r="974" spans="1:4" x14ac:dyDescent="0.45">
      <c r="A974" t="s">
        <v>56</v>
      </c>
      <c r="B974" t="s">
        <v>8</v>
      </c>
      <c r="C974">
        <v>2000</v>
      </c>
      <c r="D974">
        <v>2.9783268876851601</v>
      </c>
    </row>
    <row r="975" spans="1:4" x14ac:dyDescent="0.45">
      <c r="A975" t="s">
        <v>56</v>
      </c>
      <c r="B975" t="s">
        <v>8</v>
      </c>
      <c r="C975">
        <v>2001</v>
      </c>
      <c r="D975">
        <v>0.28460855637904098</v>
      </c>
    </row>
    <row r="976" spans="1:4" x14ac:dyDescent="0.45">
      <c r="A976" t="s">
        <v>56</v>
      </c>
      <c r="B976" t="s">
        <v>8</v>
      </c>
      <c r="C976">
        <v>2002</v>
      </c>
      <c r="D976">
        <v>8.4988805036331896E-2</v>
      </c>
    </row>
    <row r="977" spans="1:4" x14ac:dyDescent="0.45">
      <c r="A977" t="s">
        <v>56</v>
      </c>
      <c r="B977" t="s">
        <v>8</v>
      </c>
      <c r="C977">
        <v>2003</v>
      </c>
      <c r="D977">
        <v>1.38010935830795</v>
      </c>
    </row>
    <row r="978" spans="1:4" x14ac:dyDescent="0.45">
      <c r="A978" t="s">
        <v>56</v>
      </c>
      <c r="B978" t="s">
        <v>8</v>
      </c>
      <c r="C978">
        <v>2004</v>
      </c>
      <c r="D978">
        <v>2.11294823723127</v>
      </c>
    </row>
    <row r="979" spans="1:4" x14ac:dyDescent="0.45">
      <c r="A979" t="s">
        <v>56</v>
      </c>
      <c r="B979" t="s">
        <v>8</v>
      </c>
      <c r="C979">
        <v>2005</v>
      </c>
      <c r="D979">
        <v>1.8482813374834</v>
      </c>
    </row>
    <row r="980" spans="1:4" x14ac:dyDescent="0.45">
      <c r="A980" t="s">
        <v>56</v>
      </c>
      <c r="B980" t="s">
        <v>8</v>
      </c>
      <c r="C980">
        <v>2006</v>
      </c>
      <c r="D980">
        <v>1.54630843078741</v>
      </c>
    </row>
    <row r="981" spans="1:4" x14ac:dyDescent="0.45">
      <c r="A981" t="s">
        <v>56</v>
      </c>
      <c r="B981" t="s">
        <v>8</v>
      </c>
      <c r="C981">
        <v>2007</v>
      </c>
      <c r="D981">
        <v>1.7283791286557699</v>
      </c>
    </row>
    <row r="982" spans="1:4" x14ac:dyDescent="0.45">
      <c r="A982" t="s">
        <v>56</v>
      </c>
      <c r="B982" t="s">
        <v>8</v>
      </c>
      <c r="C982">
        <v>2008</v>
      </c>
      <c r="D982">
        <v>-1.16662209355141</v>
      </c>
    </row>
    <row r="983" spans="1:4" x14ac:dyDescent="0.45">
      <c r="A983" t="s">
        <v>56</v>
      </c>
      <c r="B983" t="s">
        <v>8</v>
      </c>
      <c r="C983">
        <v>2009</v>
      </c>
      <c r="D983">
        <v>-5.9359411383963998</v>
      </c>
    </row>
    <row r="984" spans="1:4" x14ac:dyDescent="0.45">
      <c r="A984" t="s">
        <v>56</v>
      </c>
      <c r="B984" t="s">
        <v>8</v>
      </c>
      <c r="C984">
        <v>2010</v>
      </c>
      <c r="D984">
        <v>4.13645589222239</v>
      </c>
    </row>
    <row r="985" spans="1:4" x14ac:dyDescent="0.45">
      <c r="A985" t="s">
        <v>56</v>
      </c>
      <c r="B985" t="s">
        <v>8</v>
      </c>
      <c r="C985">
        <v>2011</v>
      </c>
      <c r="D985">
        <v>-0.20035785332982001</v>
      </c>
    </row>
    <row r="986" spans="1:4" x14ac:dyDescent="0.45">
      <c r="A986" t="s">
        <v>56</v>
      </c>
      <c r="B986" t="s">
        <v>8</v>
      </c>
      <c r="C986">
        <v>2012</v>
      </c>
      <c r="D986">
        <v>1.64893452981225</v>
      </c>
    </row>
    <row r="987" spans="1:4" x14ac:dyDescent="0.45">
      <c r="A987" t="s">
        <v>56</v>
      </c>
      <c r="B987" t="s">
        <v>8</v>
      </c>
      <c r="C987">
        <v>2013</v>
      </c>
      <c r="D987">
        <v>1.9972765339926499</v>
      </c>
    </row>
    <row r="988" spans="1:4" x14ac:dyDescent="0.45">
      <c r="A988" t="s">
        <v>56</v>
      </c>
      <c r="B988" t="s">
        <v>8</v>
      </c>
      <c r="C988">
        <v>2014</v>
      </c>
      <c r="D988">
        <v>0.90591548606586503</v>
      </c>
    </row>
    <row r="989" spans="1:4" x14ac:dyDescent="0.45">
      <c r="A989" t="s">
        <v>56</v>
      </c>
      <c r="B989" t="s">
        <v>8</v>
      </c>
      <c r="C989">
        <v>2015</v>
      </c>
      <c r="D989">
        <v>1.79997735783475</v>
      </c>
    </row>
    <row r="990" spans="1:4" x14ac:dyDescent="0.45">
      <c r="A990" t="s">
        <v>56</v>
      </c>
      <c r="B990" t="s">
        <v>8</v>
      </c>
      <c r="C990">
        <v>2016</v>
      </c>
      <c r="D990">
        <v>0.70498649511125699</v>
      </c>
    </row>
    <row r="991" spans="1:4" x14ac:dyDescent="0.45">
      <c r="A991" t="s">
        <v>56</v>
      </c>
      <c r="B991" t="s">
        <v>8</v>
      </c>
      <c r="C991">
        <v>2017</v>
      </c>
      <c r="D991">
        <v>1.6234506224544101</v>
      </c>
    </row>
    <row r="992" spans="1:4" x14ac:dyDescent="0.45">
      <c r="A992" t="s">
        <v>56</v>
      </c>
      <c r="B992" t="s">
        <v>8</v>
      </c>
      <c r="C992">
        <v>2018</v>
      </c>
      <c r="D992">
        <v>0.834143845965585</v>
      </c>
    </row>
    <row r="993" spans="1:4" x14ac:dyDescent="0.45">
      <c r="A993" t="s">
        <v>56</v>
      </c>
      <c r="B993" t="s">
        <v>8</v>
      </c>
      <c r="C993">
        <v>2019</v>
      </c>
      <c r="D993">
        <v>-0.308496921143259</v>
      </c>
    </row>
    <row r="994" spans="1:4" x14ac:dyDescent="0.45">
      <c r="A994" t="s">
        <v>56</v>
      </c>
      <c r="B994" t="s">
        <v>8</v>
      </c>
      <c r="C994">
        <v>2020</v>
      </c>
      <c r="D994">
        <v>-4.2832794267557297</v>
      </c>
    </row>
    <row r="995" spans="1:4" x14ac:dyDescent="0.45">
      <c r="A995" t="s">
        <v>56</v>
      </c>
      <c r="B995" t="s">
        <v>8</v>
      </c>
      <c r="C995">
        <v>2021</v>
      </c>
      <c r="D995">
        <v>3.56419531474475</v>
      </c>
    </row>
    <row r="996" spans="1:4" x14ac:dyDescent="0.45">
      <c r="A996" t="s">
        <v>56</v>
      </c>
      <c r="B996" t="s">
        <v>8</v>
      </c>
      <c r="C996">
        <v>2022</v>
      </c>
      <c r="D996">
        <v>1.33164750653741</v>
      </c>
    </row>
    <row r="997" spans="1:4" x14ac:dyDescent="0.45">
      <c r="A997" t="s">
        <v>56</v>
      </c>
      <c r="B997" t="s">
        <v>8</v>
      </c>
      <c r="C997">
        <v>2023</v>
      </c>
      <c r="D997">
        <v>0.72078530474981095</v>
      </c>
    </row>
    <row r="998" spans="1:4" x14ac:dyDescent="0.45">
      <c r="A998" t="s">
        <v>56</v>
      </c>
      <c r="B998" t="s">
        <v>8</v>
      </c>
      <c r="C998">
        <v>2024</v>
      </c>
      <c r="D998">
        <v>-0.24008423604169599</v>
      </c>
    </row>
    <row r="999" spans="1:4" x14ac:dyDescent="0.45">
      <c r="A999" t="s">
        <v>73</v>
      </c>
      <c r="B999" t="s">
        <v>8</v>
      </c>
      <c r="C999">
        <v>2000</v>
      </c>
      <c r="D999">
        <v>9.2018583880478992</v>
      </c>
    </row>
    <row r="1000" spans="1:4" x14ac:dyDescent="0.45">
      <c r="A1000" t="s">
        <v>73</v>
      </c>
      <c r="B1000" t="s">
        <v>8</v>
      </c>
      <c r="C1000">
        <v>2001</v>
      </c>
      <c r="D1000">
        <v>4.7259356032235598</v>
      </c>
    </row>
    <row r="1001" spans="1:4" x14ac:dyDescent="0.45">
      <c r="A1001" t="s">
        <v>73</v>
      </c>
      <c r="B1001" t="s">
        <v>8</v>
      </c>
      <c r="C1001">
        <v>2002</v>
      </c>
      <c r="D1001">
        <v>7.7439989531956899</v>
      </c>
    </row>
    <row r="1002" spans="1:4" x14ac:dyDescent="0.45">
      <c r="A1002" t="s">
        <v>73</v>
      </c>
      <c r="B1002" t="s">
        <v>8</v>
      </c>
      <c r="C1002">
        <v>2003</v>
      </c>
      <c r="D1002">
        <v>3.0747266182694699</v>
      </c>
    </row>
    <row r="1003" spans="1:4" x14ac:dyDescent="0.45">
      <c r="A1003" t="s">
        <v>73</v>
      </c>
      <c r="B1003" t="s">
        <v>8</v>
      </c>
      <c r="C1003">
        <v>2004</v>
      </c>
      <c r="D1003">
        <v>5.1836368597333999</v>
      </c>
    </row>
    <row r="1004" spans="1:4" x14ac:dyDescent="0.45">
      <c r="A1004" t="s">
        <v>73</v>
      </c>
      <c r="B1004" t="s">
        <v>8</v>
      </c>
      <c r="C1004">
        <v>2005</v>
      </c>
      <c r="D1004">
        <v>4.3582366733715601</v>
      </c>
    </row>
    <row r="1005" spans="1:4" x14ac:dyDescent="0.45">
      <c r="A1005" t="s">
        <v>73</v>
      </c>
      <c r="B1005" t="s">
        <v>8</v>
      </c>
      <c r="C1005">
        <v>2006</v>
      </c>
      <c r="D1005">
        <v>5.2450055058034204</v>
      </c>
    </row>
    <row r="1006" spans="1:4" x14ac:dyDescent="0.45">
      <c r="A1006" t="s">
        <v>73</v>
      </c>
      <c r="B1006" t="s">
        <v>8</v>
      </c>
      <c r="C1006">
        <v>2007</v>
      </c>
      <c r="D1006">
        <v>5.8419633918717002</v>
      </c>
    </row>
    <row r="1007" spans="1:4" x14ac:dyDescent="0.45">
      <c r="A1007" t="s">
        <v>73</v>
      </c>
      <c r="B1007" t="s">
        <v>8</v>
      </c>
      <c r="C1007">
        <v>2008</v>
      </c>
      <c r="D1007">
        <v>3.0044045167956899</v>
      </c>
    </row>
    <row r="1008" spans="1:4" x14ac:dyDescent="0.45">
      <c r="A1008" t="s">
        <v>73</v>
      </c>
      <c r="B1008" t="s">
        <v>8</v>
      </c>
      <c r="C1008">
        <v>2009</v>
      </c>
      <c r="D1008">
        <v>0.81986175641795001</v>
      </c>
    </row>
    <row r="1009" spans="1:4" x14ac:dyDescent="0.45">
      <c r="A1009" t="s">
        <v>73</v>
      </c>
      <c r="B1009" t="s">
        <v>8</v>
      </c>
      <c r="C1009">
        <v>2010</v>
      </c>
      <c r="D1009">
        <v>6.9816613885307097</v>
      </c>
    </row>
    <row r="1010" spans="1:4" x14ac:dyDescent="0.45">
      <c r="A1010" t="s">
        <v>73</v>
      </c>
      <c r="B1010" t="s">
        <v>8</v>
      </c>
      <c r="C1010">
        <v>2011</v>
      </c>
      <c r="D1010">
        <v>3.6880320602952001</v>
      </c>
    </row>
    <row r="1011" spans="1:4" x14ac:dyDescent="0.45">
      <c r="A1011" t="s">
        <v>73</v>
      </c>
      <c r="B1011" t="s">
        <v>8</v>
      </c>
      <c r="C1011">
        <v>2012</v>
      </c>
      <c r="D1011">
        <v>2.5476655056824198</v>
      </c>
    </row>
    <row r="1012" spans="1:4" x14ac:dyDescent="0.45">
      <c r="A1012" t="s">
        <v>73</v>
      </c>
      <c r="B1012" t="s">
        <v>8</v>
      </c>
      <c r="C1012">
        <v>2013</v>
      </c>
      <c r="D1012">
        <v>3.2913959543442002</v>
      </c>
    </row>
    <row r="1013" spans="1:4" x14ac:dyDescent="0.45">
      <c r="A1013" t="s">
        <v>73</v>
      </c>
      <c r="B1013" t="s">
        <v>8</v>
      </c>
      <c r="C1013">
        <v>2014</v>
      </c>
      <c r="D1013">
        <v>3.2146801968310799</v>
      </c>
    </row>
    <row r="1014" spans="1:4" x14ac:dyDescent="0.45">
      <c r="A1014" t="s">
        <v>73</v>
      </c>
      <c r="B1014" t="s">
        <v>8</v>
      </c>
      <c r="C1014">
        <v>2015</v>
      </c>
      <c r="D1014">
        <v>2.92029267301234</v>
      </c>
    </row>
    <row r="1015" spans="1:4" x14ac:dyDescent="0.45">
      <c r="A1015" t="s">
        <v>73</v>
      </c>
      <c r="B1015" t="s">
        <v>8</v>
      </c>
      <c r="C1015">
        <v>2016</v>
      </c>
      <c r="D1015">
        <v>3.1715274898393502</v>
      </c>
    </row>
    <row r="1016" spans="1:4" x14ac:dyDescent="0.45">
      <c r="A1016" t="s">
        <v>73</v>
      </c>
      <c r="B1016" t="s">
        <v>8</v>
      </c>
      <c r="C1016">
        <v>2017</v>
      </c>
      <c r="D1016">
        <v>3.4331917639720002</v>
      </c>
    </row>
    <row r="1017" spans="1:4" x14ac:dyDescent="0.45">
      <c r="A1017" t="s">
        <v>73</v>
      </c>
      <c r="B1017" t="s">
        <v>8</v>
      </c>
      <c r="C1017">
        <v>2018</v>
      </c>
      <c r="D1017">
        <v>3.1761156817732701</v>
      </c>
    </row>
    <row r="1018" spans="1:4" x14ac:dyDescent="0.45">
      <c r="A1018" t="s">
        <v>73</v>
      </c>
      <c r="B1018" t="s">
        <v>8</v>
      </c>
      <c r="C1018">
        <v>2019</v>
      </c>
      <c r="D1018">
        <v>2.3138021059547502</v>
      </c>
    </row>
    <row r="1019" spans="1:4" x14ac:dyDescent="0.45">
      <c r="A1019" t="s">
        <v>73</v>
      </c>
      <c r="B1019" t="s">
        <v>8</v>
      </c>
      <c r="C1019">
        <v>2020</v>
      </c>
      <c r="D1019">
        <v>-0.70024231754210597</v>
      </c>
    </row>
    <row r="1020" spans="1:4" x14ac:dyDescent="0.45">
      <c r="A1020" t="s">
        <v>73</v>
      </c>
      <c r="B1020" t="s">
        <v>8</v>
      </c>
      <c r="C1020">
        <v>2021</v>
      </c>
      <c r="D1020">
        <v>4.6129679545428699</v>
      </c>
    </row>
    <row r="1021" spans="1:4" x14ac:dyDescent="0.45">
      <c r="A1021" t="s">
        <v>73</v>
      </c>
      <c r="B1021" t="s">
        <v>8</v>
      </c>
      <c r="C1021">
        <v>2022</v>
      </c>
      <c r="D1021">
        <v>2.7275645670899098</v>
      </c>
    </row>
    <row r="1022" spans="1:4" x14ac:dyDescent="0.45">
      <c r="A1022" t="s">
        <v>73</v>
      </c>
      <c r="B1022" t="s">
        <v>8</v>
      </c>
      <c r="C1022">
        <v>2023</v>
      </c>
      <c r="D1022">
        <v>1.58301467403629</v>
      </c>
    </row>
    <row r="1023" spans="1:4" x14ac:dyDescent="0.45">
      <c r="A1023" t="s">
        <v>73</v>
      </c>
      <c r="B1023" t="s">
        <v>8</v>
      </c>
      <c r="C1023">
        <v>2024</v>
      </c>
      <c r="D1023">
        <v>2.0036110183898601</v>
      </c>
    </row>
    <row r="1024" spans="1:4" x14ac:dyDescent="0.45">
      <c r="A1024" t="s">
        <v>58</v>
      </c>
      <c r="B1024" t="s">
        <v>8</v>
      </c>
      <c r="C1024">
        <v>2000</v>
      </c>
      <c r="D1024">
        <v>5.0292839937826104</v>
      </c>
    </row>
    <row r="1025" spans="1:4" x14ac:dyDescent="0.45">
      <c r="A1025" t="s">
        <v>58</v>
      </c>
      <c r="B1025" t="s">
        <v>8</v>
      </c>
      <c r="C1025">
        <v>2001</v>
      </c>
      <c r="D1025">
        <v>-0.45084525321594499</v>
      </c>
    </row>
    <row r="1026" spans="1:4" x14ac:dyDescent="0.45">
      <c r="A1026" t="s">
        <v>58</v>
      </c>
      <c r="B1026" t="s">
        <v>8</v>
      </c>
      <c r="C1026">
        <v>2002</v>
      </c>
      <c r="D1026">
        <v>-0.23658800192264101</v>
      </c>
    </row>
    <row r="1027" spans="1:4" x14ac:dyDescent="0.45">
      <c r="A1027" t="s">
        <v>58</v>
      </c>
      <c r="B1027" t="s">
        <v>8</v>
      </c>
      <c r="C1027">
        <v>2003</v>
      </c>
      <c r="D1027">
        <v>1.1855448670955899</v>
      </c>
    </row>
    <row r="1028" spans="1:4" x14ac:dyDescent="0.45">
      <c r="A1028" t="s">
        <v>58</v>
      </c>
      <c r="B1028" t="s">
        <v>8</v>
      </c>
      <c r="C1028">
        <v>2004</v>
      </c>
      <c r="D1028">
        <v>3.56544102622887</v>
      </c>
    </row>
    <row r="1029" spans="1:4" x14ac:dyDescent="0.45">
      <c r="A1029" t="s">
        <v>58</v>
      </c>
      <c r="B1029" t="s">
        <v>8</v>
      </c>
      <c r="C1029">
        <v>2005</v>
      </c>
      <c r="D1029">
        <v>2.1132471147329701</v>
      </c>
    </row>
    <row r="1030" spans="1:4" x14ac:dyDescent="0.45">
      <c r="A1030" t="s">
        <v>58</v>
      </c>
      <c r="B1030" t="s">
        <v>8</v>
      </c>
      <c r="C1030">
        <v>2006</v>
      </c>
      <c r="D1030">
        <v>4.8050135166490104</v>
      </c>
    </row>
    <row r="1031" spans="1:4" x14ac:dyDescent="0.45">
      <c r="A1031" t="s">
        <v>58</v>
      </c>
      <c r="B1031" t="s">
        <v>8</v>
      </c>
      <c r="C1031">
        <v>2007</v>
      </c>
      <c r="D1031">
        <v>2.0778639395329002</v>
      </c>
    </row>
    <row r="1032" spans="1:4" x14ac:dyDescent="0.45">
      <c r="A1032" t="s">
        <v>58</v>
      </c>
      <c r="B1032" t="s">
        <v>8</v>
      </c>
      <c r="C1032">
        <v>2008</v>
      </c>
      <c r="D1032">
        <v>0.94333187291293497</v>
      </c>
    </row>
    <row r="1033" spans="1:4" x14ac:dyDescent="0.45">
      <c r="A1033" t="s">
        <v>58</v>
      </c>
      <c r="B1033" t="s">
        <v>8</v>
      </c>
      <c r="C1033">
        <v>2009</v>
      </c>
      <c r="D1033">
        <v>-6.2952505669728698</v>
      </c>
    </row>
    <row r="1034" spans="1:4" x14ac:dyDescent="0.45">
      <c r="A1034" t="s">
        <v>58</v>
      </c>
      <c r="B1034" t="s">
        <v>8</v>
      </c>
      <c r="C1034">
        <v>2010</v>
      </c>
      <c r="D1034">
        <v>4.9713345832194999</v>
      </c>
    </row>
    <row r="1035" spans="1:4" x14ac:dyDescent="0.45">
      <c r="A1035" t="s">
        <v>58</v>
      </c>
      <c r="B1035" t="s">
        <v>8</v>
      </c>
      <c r="C1035">
        <v>2011</v>
      </c>
      <c r="D1035">
        <v>3.4440450529708899</v>
      </c>
    </row>
    <row r="1036" spans="1:4" x14ac:dyDescent="0.45">
      <c r="A1036" t="s">
        <v>58</v>
      </c>
      <c r="B1036" t="s">
        <v>8</v>
      </c>
      <c r="C1036">
        <v>2012</v>
      </c>
      <c r="D1036">
        <v>3.5532107601060798</v>
      </c>
    </row>
    <row r="1037" spans="1:4" x14ac:dyDescent="0.45">
      <c r="A1037" t="s">
        <v>58</v>
      </c>
      <c r="B1037" t="s">
        <v>8</v>
      </c>
      <c r="C1037">
        <v>2013</v>
      </c>
      <c r="D1037">
        <v>0.85210155016470401</v>
      </c>
    </row>
    <row r="1038" spans="1:4" x14ac:dyDescent="0.45">
      <c r="A1038" t="s">
        <v>58</v>
      </c>
      <c r="B1038" t="s">
        <v>8</v>
      </c>
      <c r="C1038">
        <v>2014</v>
      </c>
      <c r="D1038">
        <v>2.5037635078359299</v>
      </c>
    </row>
    <row r="1039" spans="1:4" x14ac:dyDescent="0.45">
      <c r="A1039" t="s">
        <v>58</v>
      </c>
      <c r="B1039" t="s">
        <v>8</v>
      </c>
      <c r="C1039">
        <v>2015</v>
      </c>
      <c r="D1039">
        <v>2.7023234302402601</v>
      </c>
    </row>
    <row r="1040" spans="1:4" x14ac:dyDescent="0.45">
      <c r="A1040" t="s">
        <v>58</v>
      </c>
      <c r="B1040" t="s">
        <v>8</v>
      </c>
      <c r="C1040">
        <v>2016</v>
      </c>
      <c r="D1040">
        <v>1.7724932254128001</v>
      </c>
    </row>
    <row r="1041" spans="1:4" x14ac:dyDescent="0.45">
      <c r="A1041" t="s">
        <v>58</v>
      </c>
      <c r="B1041" t="s">
        <v>8</v>
      </c>
      <c r="C1041">
        <v>2017</v>
      </c>
      <c r="D1041">
        <v>1.87172854648381</v>
      </c>
    </row>
    <row r="1042" spans="1:4" x14ac:dyDescent="0.45">
      <c r="A1042" t="s">
        <v>58</v>
      </c>
      <c r="B1042" t="s">
        <v>8</v>
      </c>
      <c r="C1042">
        <v>2018</v>
      </c>
      <c r="D1042">
        <v>1.9720821110106901</v>
      </c>
    </row>
    <row r="1043" spans="1:4" x14ac:dyDescent="0.45">
      <c r="A1043" t="s">
        <v>58</v>
      </c>
      <c r="B1043" t="s">
        <v>8</v>
      </c>
      <c r="C1043">
        <v>2019</v>
      </c>
      <c r="D1043">
        <v>-0.39269051329053201</v>
      </c>
    </row>
    <row r="1044" spans="1:4" x14ac:dyDescent="0.45">
      <c r="A1044" t="s">
        <v>58</v>
      </c>
      <c r="B1044" t="s">
        <v>8</v>
      </c>
      <c r="C1044">
        <v>2020</v>
      </c>
      <c r="D1044">
        <v>-8.3540345937906206</v>
      </c>
    </row>
    <row r="1045" spans="1:4" x14ac:dyDescent="0.45">
      <c r="A1045" t="s">
        <v>58</v>
      </c>
      <c r="B1045" t="s">
        <v>8</v>
      </c>
      <c r="C1045">
        <v>2021</v>
      </c>
      <c r="D1045">
        <v>6.0484834717357199</v>
      </c>
    </row>
    <row r="1046" spans="1:4" x14ac:dyDescent="0.45">
      <c r="A1046" t="s">
        <v>58</v>
      </c>
      <c r="B1046" t="s">
        <v>8</v>
      </c>
      <c r="C1046">
        <v>2022</v>
      </c>
      <c r="D1046">
        <v>3.7097570830909801</v>
      </c>
    </row>
    <row r="1047" spans="1:4" x14ac:dyDescent="0.45">
      <c r="A1047" t="s">
        <v>58</v>
      </c>
      <c r="B1047" t="s">
        <v>8</v>
      </c>
      <c r="C1047">
        <v>2023</v>
      </c>
      <c r="D1047">
        <v>3.1067964131456001</v>
      </c>
    </row>
    <row r="1048" spans="1:4" x14ac:dyDescent="0.45">
      <c r="A1048" t="s">
        <v>58</v>
      </c>
      <c r="B1048" t="s">
        <v>8</v>
      </c>
      <c r="C1048">
        <v>2024</v>
      </c>
      <c r="D1048">
        <v>1.35057631384696</v>
      </c>
    </row>
    <row r="1049" spans="1:4" x14ac:dyDescent="0.45">
      <c r="A1049" t="s">
        <v>62</v>
      </c>
      <c r="B1049" t="s">
        <v>8</v>
      </c>
      <c r="C1049">
        <v>2000</v>
      </c>
      <c r="D1049">
        <v>5.01593475936546</v>
      </c>
    </row>
    <row r="1050" spans="1:4" x14ac:dyDescent="0.45">
      <c r="A1050" t="s">
        <v>62</v>
      </c>
      <c r="B1050" t="s">
        <v>8</v>
      </c>
      <c r="C1050">
        <v>2001</v>
      </c>
      <c r="D1050">
        <v>5.9176846492442499</v>
      </c>
    </row>
    <row r="1051" spans="1:4" x14ac:dyDescent="0.45">
      <c r="A1051" t="s">
        <v>62</v>
      </c>
      <c r="B1051" t="s">
        <v>8</v>
      </c>
      <c r="C1051">
        <v>2002</v>
      </c>
      <c r="D1051">
        <v>15.3291557409618</v>
      </c>
    </row>
    <row r="1052" spans="1:4" x14ac:dyDescent="0.45">
      <c r="A1052" t="s">
        <v>62</v>
      </c>
      <c r="B1052" t="s">
        <v>8</v>
      </c>
      <c r="C1052">
        <v>2003</v>
      </c>
      <c r="D1052">
        <v>7.3471949679329898</v>
      </c>
    </row>
    <row r="1053" spans="1:4" x14ac:dyDescent="0.45">
      <c r="A1053" t="s">
        <v>62</v>
      </c>
      <c r="B1053" t="s">
        <v>8</v>
      </c>
      <c r="C1053">
        <v>2004</v>
      </c>
      <c r="D1053">
        <v>9.2505582292316895</v>
      </c>
    </row>
    <row r="1054" spans="1:4" x14ac:dyDescent="0.45">
      <c r="A1054" t="s">
        <v>62</v>
      </c>
      <c r="B1054" t="s">
        <v>8</v>
      </c>
      <c r="C1054">
        <v>2005</v>
      </c>
      <c r="D1054">
        <v>6.4385165253592502</v>
      </c>
    </row>
    <row r="1055" spans="1:4" x14ac:dyDescent="0.45">
      <c r="A1055" t="s">
        <v>62</v>
      </c>
      <c r="B1055" t="s">
        <v>8</v>
      </c>
      <c r="C1055">
        <v>2006</v>
      </c>
      <c r="D1055">
        <v>6.0594280320249103</v>
      </c>
    </row>
    <row r="1056" spans="1:4" x14ac:dyDescent="0.45">
      <c r="A1056" t="s">
        <v>62</v>
      </c>
      <c r="B1056" t="s">
        <v>8</v>
      </c>
      <c r="C1056">
        <v>2007</v>
      </c>
      <c r="D1056">
        <v>6.5911303606686698</v>
      </c>
    </row>
    <row r="1057" spans="1:4" x14ac:dyDescent="0.45">
      <c r="A1057" t="s">
        <v>62</v>
      </c>
      <c r="B1057" t="s">
        <v>8</v>
      </c>
      <c r="C1057">
        <v>2008</v>
      </c>
      <c r="D1057">
        <v>6.7644727778426299</v>
      </c>
    </row>
    <row r="1058" spans="1:4" x14ac:dyDescent="0.45">
      <c r="A1058" t="s">
        <v>62</v>
      </c>
      <c r="B1058" t="s">
        <v>8</v>
      </c>
      <c r="C1058">
        <v>2009</v>
      </c>
      <c r="D1058">
        <v>8.0369251010036606</v>
      </c>
    </row>
    <row r="1059" spans="1:4" x14ac:dyDescent="0.45">
      <c r="A1059" t="s">
        <v>62</v>
      </c>
      <c r="B1059" t="s">
        <v>8</v>
      </c>
      <c r="C1059">
        <v>2010</v>
      </c>
      <c r="D1059">
        <v>8.0056559162316603</v>
      </c>
    </row>
    <row r="1060" spans="1:4" x14ac:dyDescent="0.45">
      <c r="A1060" t="s">
        <v>62</v>
      </c>
      <c r="B1060" t="s">
        <v>8</v>
      </c>
      <c r="C1060">
        <v>2011</v>
      </c>
      <c r="D1060">
        <v>5.3079242029391498</v>
      </c>
    </row>
    <row r="1061" spans="1:4" x14ac:dyDescent="0.45">
      <c r="A1061" t="s">
        <v>62</v>
      </c>
      <c r="B1061" t="s">
        <v>8</v>
      </c>
      <c r="C1061">
        <v>2012</v>
      </c>
      <c r="D1061">
        <v>4.2300611749249297</v>
      </c>
    </row>
    <row r="1062" spans="1:4" x14ac:dyDescent="0.45">
      <c r="A1062" t="s">
        <v>62</v>
      </c>
      <c r="B1062" t="s">
        <v>8</v>
      </c>
      <c r="C1062">
        <v>2013</v>
      </c>
      <c r="D1062">
        <v>6.6713353930823196</v>
      </c>
    </row>
    <row r="1063" spans="1:4" x14ac:dyDescent="0.45">
      <c r="A1063" t="s">
        <v>62</v>
      </c>
      <c r="B1063" t="s">
        <v>8</v>
      </c>
      <c r="C1063">
        <v>2014</v>
      </c>
      <c r="D1063">
        <v>6.3097186552185596</v>
      </c>
    </row>
    <row r="1064" spans="1:4" x14ac:dyDescent="0.45">
      <c r="A1064" t="s">
        <v>62</v>
      </c>
      <c r="B1064" t="s">
        <v>8</v>
      </c>
      <c r="C1064">
        <v>2015</v>
      </c>
      <c r="D1064">
        <v>2.65269329541779</v>
      </c>
    </row>
    <row r="1065" spans="1:4" x14ac:dyDescent="0.45">
      <c r="A1065" t="s">
        <v>62</v>
      </c>
      <c r="B1065" t="s">
        <v>8</v>
      </c>
      <c r="C1065">
        <v>2016</v>
      </c>
      <c r="D1065">
        <v>-1.6168689490346699</v>
      </c>
    </row>
    <row r="1066" spans="1:4" x14ac:dyDescent="0.45">
      <c r="A1066" t="s">
        <v>62</v>
      </c>
      <c r="B1066" t="s">
        <v>8</v>
      </c>
      <c r="C1066">
        <v>2017</v>
      </c>
      <c r="D1066">
        <v>0.80588661909158099</v>
      </c>
    </row>
    <row r="1067" spans="1:4" x14ac:dyDescent="0.45">
      <c r="A1067" t="s">
        <v>62</v>
      </c>
      <c r="B1067" t="s">
        <v>8</v>
      </c>
      <c r="C1067">
        <v>2018</v>
      </c>
      <c r="D1067">
        <v>1.92275734199798</v>
      </c>
    </row>
    <row r="1068" spans="1:4" x14ac:dyDescent="0.45">
      <c r="A1068" t="s">
        <v>62</v>
      </c>
      <c r="B1068" t="s">
        <v>8</v>
      </c>
      <c r="C1068">
        <v>2019</v>
      </c>
      <c r="D1068">
        <v>2.20842927835211</v>
      </c>
    </row>
    <row r="1069" spans="1:4" x14ac:dyDescent="0.45">
      <c r="A1069" t="s">
        <v>62</v>
      </c>
      <c r="B1069" t="s">
        <v>8</v>
      </c>
      <c r="C1069">
        <v>2020</v>
      </c>
      <c r="D1069">
        <v>-6.3688984046852699</v>
      </c>
    </row>
    <row r="1070" spans="1:4" x14ac:dyDescent="0.45">
      <c r="A1070" t="s">
        <v>62</v>
      </c>
      <c r="B1070" t="s">
        <v>8</v>
      </c>
      <c r="C1070">
        <v>2021</v>
      </c>
      <c r="D1070">
        <v>1.1092525402490001</v>
      </c>
    </row>
    <row r="1071" spans="1:4" x14ac:dyDescent="0.45">
      <c r="A1071" t="s">
        <v>62</v>
      </c>
      <c r="B1071" t="s">
        <v>8</v>
      </c>
      <c r="C1071">
        <v>2022</v>
      </c>
      <c r="D1071">
        <v>4.3188294915713596</v>
      </c>
    </row>
    <row r="1072" spans="1:4" x14ac:dyDescent="0.45">
      <c r="A1072" t="s">
        <v>62</v>
      </c>
      <c r="B1072" t="s">
        <v>8</v>
      </c>
      <c r="C1072">
        <v>2023</v>
      </c>
      <c r="D1072">
        <v>3.3159036811143801</v>
      </c>
    </row>
    <row r="1073" spans="1:4" x14ac:dyDescent="0.45">
      <c r="A1073" t="s">
        <v>62</v>
      </c>
      <c r="B1073" t="s">
        <v>8</v>
      </c>
      <c r="C1073">
        <v>2024</v>
      </c>
      <c r="D1073">
        <v>4.0710665014770298</v>
      </c>
    </row>
    <row r="1074" spans="1:4" x14ac:dyDescent="0.45">
      <c r="A1074" t="s">
        <v>60</v>
      </c>
      <c r="B1074" t="s">
        <v>8</v>
      </c>
      <c r="C1074">
        <v>2000</v>
      </c>
      <c r="D1074">
        <v>4.2197003455889197</v>
      </c>
    </row>
    <row r="1075" spans="1:4" x14ac:dyDescent="0.45">
      <c r="A1075" t="s">
        <v>60</v>
      </c>
      <c r="B1075" t="s">
        <v>8</v>
      </c>
      <c r="C1075">
        <v>2001</v>
      </c>
      <c r="D1075">
        <v>2.3235845492584701</v>
      </c>
    </row>
    <row r="1076" spans="1:4" x14ac:dyDescent="0.45">
      <c r="A1076" t="s">
        <v>60</v>
      </c>
      <c r="B1076" t="s">
        <v>8</v>
      </c>
      <c r="C1076">
        <v>2002</v>
      </c>
      <c r="D1076">
        <v>0.24582951723049001</v>
      </c>
    </row>
    <row r="1077" spans="1:4" x14ac:dyDescent="0.45">
      <c r="A1077" t="s">
        <v>60</v>
      </c>
      <c r="B1077" t="s">
        <v>8</v>
      </c>
      <c r="C1077">
        <v>2003</v>
      </c>
      <c r="D1077">
        <v>9.7854939521241094E-2</v>
      </c>
    </row>
    <row r="1078" spans="1:4" x14ac:dyDescent="0.45">
      <c r="A1078" t="s">
        <v>60</v>
      </c>
      <c r="B1078" t="s">
        <v>8</v>
      </c>
      <c r="C1078">
        <v>2004</v>
      </c>
      <c r="D1078">
        <v>2.0162833156148698</v>
      </c>
    </row>
    <row r="1079" spans="1:4" x14ac:dyDescent="0.45">
      <c r="A1079" t="s">
        <v>60</v>
      </c>
      <c r="B1079" t="s">
        <v>8</v>
      </c>
      <c r="C1079">
        <v>2005</v>
      </c>
      <c r="D1079">
        <v>2.03401576512488</v>
      </c>
    </row>
    <row r="1080" spans="1:4" x14ac:dyDescent="0.45">
      <c r="A1080" t="s">
        <v>60</v>
      </c>
      <c r="B1080" t="s">
        <v>8</v>
      </c>
      <c r="C1080">
        <v>2006</v>
      </c>
      <c r="D1080">
        <v>3.53729585853395</v>
      </c>
    </row>
    <row r="1081" spans="1:4" x14ac:dyDescent="0.45">
      <c r="A1081" t="s">
        <v>60</v>
      </c>
      <c r="B1081" t="s">
        <v>8</v>
      </c>
      <c r="C1081">
        <v>2007</v>
      </c>
      <c r="D1081">
        <v>3.8854234832480299</v>
      </c>
    </row>
    <row r="1082" spans="1:4" x14ac:dyDescent="0.45">
      <c r="A1082" t="s">
        <v>60</v>
      </c>
      <c r="B1082" t="s">
        <v>8</v>
      </c>
      <c r="C1082">
        <v>2008</v>
      </c>
      <c r="D1082">
        <v>2.1167451424019199</v>
      </c>
    </row>
    <row r="1083" spans="1:4" x14ac:dyDescent="0.45">
      <c r="A1083" t="s">
        <v>60</v>
      </c>
      <c r="B1083" t="s">
        <v>8</v>
      </c>
      <c r="C1083">
        <v>2009</v>
      </c>
      <c r="D1083">
        <v>-3.6652814700282601</v>
      </c>
    </row>
    <row r="1084" spans="1:4" x14ac:dyDescent="0.45">
      <c r="A1084" t="s">
        <v>60</v>
      </c>
      <c r="B1084" t="s">
        <v>8</v>
      </c>
      <c r="C1084">
        <v>2010</v>
      </c>
      <c r="D1084">
        <v>1.3193528789711599</v>
      </c>
    </row>
    <row r="1085" spans="1:4" x14ac:dyDescent="0.45">
      <c r="A1085" t="s">
        <v>60</v>
      </c>
      <c r="B1085" t="s">
        <v>8</v>
      </c>
      <c r="C1085">
        <v>2011</v>
      </c>
      <c r="D1085">
        <v>1.77330320575034</v>
      </c>
    </row>
    <row r="1086" spans="1:4" x14ac:dyDescent="0.45">
      <c r="A1086" t="s">
        <v>60</v>
      </c>
      <c r="B1086" t="s">
        <v>8</v>
      </c>
      <c r="C1086">
        <v>2012</v>
      </c>
      <c r="D1086">
        <v>-0.977826121310997</v>
      </c>
    </row>
    <row r="1087" spans="1:4" x14ac:dyDescent="0.45">
      <c r="A1087" t="s">
        <v>60</v>
      </c>
      <c r="B1087" t="s">
        <v>8</v>
      </c>
      <c r="C1087">
        <v>2013</v>
      </c>
      <c r="D1087">
        <v>-3.02410184270769E-2</v>
      </c>
    </row>
    <row r="1088" spans="1:4" x14ac:dyDescent="0.45">
      <c r="A1088" t="s">
        <v>60</v>
      </c>
      <c r="B1088" t="s">
        <v>8</v>
      </c>
      <c r="C1088">
        <v>2014</v>
      </c>
      <c r="D1088">
        <v>1.6125588511239599</v>
      </c>
    </row>
    <row r="1089" spans="1:4" x14ac:dyDescent="0.45">
      <c r="A1089" t="s">
        <v>60</v>
      </c>
      <c r="B1089" t="s">
        <v>8</v>
      </c>
      <c r="C1089">
        <v>2015</v>
      </c>
      <c r="D1089">
        <v>2.1206400719354401</v>
      </c>
    </row>
    <row r="1090" spans="1:4" x14ac:dyDescent="0.45">
      <c r="A1090" t="s">
        <v>60</v>
      </c>
      <c r="B1090" t="s">
        <v>8</v>
      </c>
      <c r="C1090">
        <v>2016</v>
      </c>
      <c r="D1090">
        <v>2.4242806544942699</v>
      </c>
    </row>
    <row r="1091" spans="1:4" x14ac:dyDescent="0.45">
      <c r="A1091" t="s">
        <v>60</v>
      </c>
      <c r="B1091" t="s">
        <v>8</v>
      </c>
      <c r="C1091">
        <v>2017</v>
      </c>
      <c r="D1091">
        <v>2.7815083467998698</v>
      </c>
    </row>
    <row r="1092" spans="1:4" x14ac:dyDescent="0.45">
      <c r="A1092" t="s">
        <v>60</v>
      </c>
      <c r="B1092" t="s">
        <v>8</v>
      </c>
      <c r="C1092">
        <v>2018</v>
      </c>
      <c r="D1092">
        <v>2.2587315816495601</v>
      </c>
    </row>
    <row r="1093" spans="1:4" x14ac:dyDescent="0.45">
      <c r="A1093" t="s">
        <v>60</v>
      </c>
      <c r="B1093" t="s">
        <v>8</v>
      </c>
      <c r="C1093">
        <v>2019</v>
      </c>
      <c r="D1093">
        <v>2.3001616053659002</v>
      </c>
    </row>
    <row r="1094" spans="1:4" x14ac:dyDescent="0.45">
      <c r="A1094" t="s">
        <v>60</v>
      </c>
      <c r="B1094" t="s">
        <v>8</v>
      </c>
      <c r="C1094">
        <v>2020</v>
      </c>
      <c r="D1094">
        <v>-3.8679971419160801</v>
      </c>
    </row>
    <row r="1095" spans="1:4" x14ac:dyDescent="0.45">
      <c r="A1095" t="s">
        <v>60</v>
      </c>
      <c r="B1095" t="s">
        <v>8</v>
      </c>
      <c r="C1095">
        <v>2021</v>
      </c>
      <c r="D1095">
        <v>6.2768359374521596</v>
      </c>
    </row>
    <row r="1096" spans="1:4" x14ac:dyDescent="0.45">
      <c r="A1096" t="s">
        <v>60</v>
      </c>
      <c r="B1096" t="s">
        <v>8</v>
      </c>
      <c r="C1096">
        <v>2022</v>
      </c>
      <c r="D1096">
        <v>5.00723453395074</v>
      </c>
    </row>
    <row r="1097" spans="1:4" x14ac:dyDescent="0.45">
      <c r="A1097" t="s">
        <v>60</v>
      </c>
      <c r="B1097" t="s">
        <v>8</v>
      </c>
      <c r="C1097">
        <v>2023</v>
      </c>
      <c r="D1097">
        <v>-0.59806101758027796</v>
      </c>
    </row>
    <row r="1098" spans="1:4" x14ac:dyDescent="0.45">
      <c r="A1098" t="s">
        <v>60</v>
      </c>
      <c r="B1098" t="s">
        <v>8</v>
      </c>
      <c r="C1098">
        <v>2024</v>
      </c>
      <c r="D1098">
        <v>1.0738313731985401</v>
      </c>
    </row>
    <row r="1099" spans="1:4" x14ac:dyDescent="0.45">
      <c r="A1099" t="s">
        <v>64</v>
      </c>
      <c r="B1099" t="s">
        <v>8</v>
      </c>
      <c r="C1099">
        <v>2000</v>
      </c>
      <c r="D1099">
        <v>4.6563325298823601</v>
      </c>
    </row>
    <row r="1100" spans="1:4" x14ac:dyDescent="0.45">
      <c r="A1100" t="s">
        <v>64</v>
      </c>
      <c r="B1100" t="s">
        <v>8</v>
      </c>
      <c r="C1100">
        <v>2001</v>
      </c>
      <c r="D1100">
        <v>1.23374464400356</v>
      </c>
    </row>
    <row r="1101" spans="1:4" x14ac:dyDescent="0.45">
      <c r="A1101" t="s">
        <v>64</v>
      </c>
      <c r="B1101" t="s">
        <v>8</v>
      </c>
      <c r="C1101">
        <v>2002</v>
      </c>
      <c r="D1101">
        <v>1.9011943796858599</v>
      </c>
    </row>
    <row r="1102" spans="1:4" x14ac:dyDescent="0.45">
      <c r="A1102" t="s">
        <v>64</v>
      </c>
      <c r="B1102" t="s">
        <v>8</v>
      </c>
      <c r="C1102">
        <v>2003</v>
      </c>
      <c r="D1102">
        <v>3.5233711723483299</v>
      </c>
    </row>
    <row r="1103" spans="1:4" x14ac:dyDescent="0.45">
      <c r="A1103" t="s">
        <v>64</v>
      </c>
      <c r="B1103" t="s">
        <v>8</v>
      </c>
      <c r="C1103">
        <v>2004</v>
      </c>
      <c r="D1103">
        <v>5.0907954640954403</v>
      </c>
    </row>
    <row r="1104" spans="1:4" x14ac:dyDescent="0.45">
      <c r="A1104" t="s">
        <v>64</v>
      </c>
      <c r="B1104" t="s">
        <v>8</v>
      </c>
      <c r="C1104">
        <v>2005</v>
      </c>
      <c r="D1104">
        <v>3.2608227467921602</v>
      </c>
    </row>
    <row r="1105" spans="1:4" x14ac:dyDescent="0.45">
      <c r="A1105" t="s">
        <v>64</v>
      </c>
      <c r="B1105" t="s">
        <v>8</v>
      </c>
      <c r="C1105">
        <v>2006</v>
      </c>
      <c r="D1105">
        <v>6.2021071093437303</v>
      </c>
    </row>
    <row r="1106" spans="1:4" x14ac:dyDescent="0.45">
      <c r="A1106" t="s">
        <v>64</v>
      </c>
      <c r="B1106" t="s">
        <v>8</v>
      </c>
      <c r="C1106">
        <v>2007</v>
      </c>
      <c r="D1106">
        <v>6.7604478527626002</v>
      </c>
    </row>
    <row r="1107" spans="1:4" x14ac:dyDescent="0.45">
      <c r="A1107" t="s">
        <v>64</v>
      </c>
      <c r="B1107" t="s">
        <v>8</v>
      </c>
      <c r="C1107">
        <v>2008</v>
      </c>
      <c r="D1107">
        <v>4.38377069274605</v>
      </c>
    </row>
    <row r="1108" spans="1:4" x14ac:dyDescent="0.45">
      <c r="A1108" t="s">
        <v>64</v>
      </c>
      <c r="B1108" t="s">
        <v>8</v>
      </c>
      <c r="C1108">
        <v>2009</v>
      </c>
      <c r="D1108">
        <v>2.6151285929168302</v>
      </c>
    </row>
    <row r="1109" spans="1:4" x14ac:dyDescent="0.45">
      <c r="A1109" t="s">
        <v>64</v>
      </c>
      <c r="B1109" t="s">
        <v>8</v>
      </c>
      <c r="C1109">
        <v>2010</v>
      </c>
      <c r="D1109">
        <v>3.1689274825803602</v>
      </c>
    </row>
    <row r="1110" spans="1:4" x14ac:dyDescent="0.45">
      <c r="A1110" t="s">
        <v>64</v>
      </c>
      <c r="B1110" t="s">
        <v>8</v>
      </c>
      <c r="C1110">
        <v>2011</v>
      </c>
      <c r="D1110">
        <v>5.2554625661279601</v>
      </c>
    </row>
    <row r="1111" spans="1:4" x14ac:dyDescent="0.45">
      <c r="A1111" t="s">
        <v>64</v>
      </c>
      <c r="B1111" t="s">
        <v>8</v>
      </c>
      <c r="C1111">
        <v>2012</v>
      </c>
      <c r="D1111">
        <v>1.5117816764457499</v>
      </c>
    </row>
    <row r="1112" spans="1:4" x14ac:dyDescent="0.45">
      <c r="A1112" t="s">
        <v>64</v>
      </c>
      <c r="B1112" t="s">
        <v>8</v>
      </c>
      <c r="C1112">
        <v>2013</v>
      </c>
      <c r="D1112">
        <v>0.68424060705180501</v>
      </c>
    </row>
    <row r="1113" spans="1:4" x14ac:dyDescent="0.45">
      <c r="A1113" t="s">
        <v>64</v>
      </c>
      <c r="B1113" t="s">
        <v>8</v>
      </c>
      <c r="C1113">
        <v>2014</v>
      </c>
      <c r="D1113">
        <v>3.9205086239003202</v>
      </c>
    </row>
    <row r="1114" spans="1:4" x14ac:dyDescent="0.45">
      <c r="A1114" t="s">
        <v>64</v>
      </c>
      <c r="B1114" t="s">
        <v>8</v>
      </c>
      <c r="C1114">
        <v>2015</v>
      </c>
      <c r="D1114">
        <v>4.4317670026447802</v>
      </c>
    </row>
    <row r="1115" spans="1:4" x14ac:dyDescent="0.45">
      <c r="A1115" t="s">
        <v>64</v>
      </c>
      <c r="B1115" t="s">
        <v>8</v>
      </c>
      <c r="C1115">
        <v>2016</v>
      </c>
      <c r="D1115">
        <v>3.0311776759484701</v>
      </c>
    </row>
    <row r="1116" spans="1:4" x14ac:dyDescent="0.45">
      <c r="A1116" t="s">
        <v>64</v>
      </c>
      <c r="B1116" t="s">
        <v>8</v>
      </c>
      <c r="C1116">
        <v>2017</v>
      </c>
      <c r="D1116">
        <v>5.1524577332590704</v>
      </c>
    </row>
    <row r="1117" spans="1:4" x14ac:dyDescent="0.45">
      <c r="A1117" t="s">
        <v>64</v>
      </c>
      <c r="B1117" t="s">
        <v>8</v>
      </c>
      <c r="C1117">
        <v>2018</v>
      </c>
      <c r="D1117">
        <v>6.2458584723942003</v>
      </c>
    </row>
    <row r="1118" spans="1:4" x14ac:dyDescent="0.45">
      <c r="A1118" t="s">
        <v>64</v>
      </c>
      <c r="B1118" t="s">
        <v>8</v>
      </c>
      <c r="C1118">
        <v>2019</v>
      </c>
      <c r="D1118">
        <v>4.5804581725619897</v>
      </c>
    </row>
    <row r="1119" spans="1:4" x14ac:dyDescent="0.45">
      <c r="A1119" t="s">
        <v>64</v>
      </c>
      <c r="B1119" t="s">
        <v>8</v>
      </c>
      <c r="C1119">
        <v>2020</v>
      </c>
      <c r="D1119">
        <v>-2.0355688239997698</v>
      </c>
    </row>
    <row r="1120" spans="1:4" x14ac:dyDescent="0.45">
      <c r="A1120" t="s">
        <v>64</v>
      </c>
      <c r="B1120" t="s">
        <v>8</v>
      </c>
      <c r="C1120">
        <v>2021</v>
      </c>
      <c r="D1120">
        <v>6.92718266052501</v>
      </c>
    </row>
    <row r="1121" spans="1:4" x14ac:dyDescent="0.45">
      <c r="A1121" t="s">
        <v>64</v>
      </c>
      <c r="B1121" t="s">
        <v>8</v>
      </c>
      <c r="C1121">
        <v>2022</v>
      </c>
      <c r="D1121">
        <v>5.25545697386036</v>
      </c>
    </row>
    <row r="1122" spans="1:4" x14ac:dyDescent="0.45">
      <c r="A1122" t="s">
        <v>64</v>
      </c>
      <c r="B1122" t="s">
        <v>8</v>
      </c>
      <c r="C1122">
        <v>2023</v>
      </c>
      <c r="D1122">
        <v>0.24961083401787201</v>
      </c>
    </row>
    <row r="1123" spans="1:4" x14ac:dyDescent="0.45">
      <c r="A1123" t="s">
        <v>64</v>
      </c>
      <c r="B1123" t="s">
        <v>8</v>
      </c>
      <c r="C1123">
        <v>2024</v>
      </c>
      <c r="D1123">
        <v>3.0284163070027299</v>
      </c>
    </row>
    <row r="1124" spans="1:4" x14ac:dyDescent="0.45">
      <c r="A1124" t="s">
        <v>66</v>
      </c>
      <c r="B1124" t="s">
        <v>8</v>
      </c>
      <c r="C1124">
        <v>2000</v>
      </c>
      <c r="D1124">
        <v>10.0000668136515</v>
      </c>
    </row>
    <row r="1125" spans="1:4" x14ac:dyDescent="0.45">
      <c r="A1125" t="s">
        <v>66</v>
      </c>
      <c r="B1125" t="s">
        <v>8</v>
      </c>
      <c r="C1125">
        <v>2001</v>
      </c>
      <c r="D1125">
        <v>5.1000512257256796</v>
      </c>
    </row>
    <row r="1126" spans="1:4" x14ac:dyDescent="0.45">
      <c r="A1126" t="s">
        <v>66</v>
      </c>
      <c r="B1126" t="s">
        <v>8</v>
      </c>
      <c r="C1126">
        <v>2002</v>
      </c>
      <c r="D1126">
        <v>4.6999919091425797</v>
      </c>
    </row>
    <row r="1127" spans="1:4" x14ac:dyDescent="0.45">
      <c r="A1127" t="s">
        <v>66</v>
      </c>
      <c r="B1127" t="s">
        <v>8</v>
      </c>
      <c r="C1127">
        <v>2003</v>
      </c>
      <c r="D1127">
        <v>7.2999523452818904</v>
      </c>
    </row>
    <row r="1128" spans="1:4" x14ac:dyDescent="0.45">
      <c r="A1128" t="s">
        <v>66</v>
      </c>
      <c r="B1128" t="s">
        <v>8</v>
      </c>
      <c r="C1128">
        <v>2004</v>
      </c>
      <c r="D1128">
        <v>7.1999478695485699</v>
      </c>
    </row>
    <row r="1129" spans="1:4" x14ac:dyDescent="0.45">
      <c r="A1129" t="s">
        <v>66</v>
      </c>
      <c r="B1129" t="s">
        <v>8</v>
      </c>
      <c r="C1129">
        <v>2005</v>
      </c>
      <c r="D1129">
        <v>6.3999654479946901</v>
      </c>
    </row>
    <row r="1130" spans="1:4" x14ac:dyDescent="0.45">
      <c r="A1130" t="s">
        <v>66</v>
      </c>
      <c r="B1130" t="s">
        <v>8</v>
      </c>
      <c r="C1130">
        <v>2006</v>
      </c>
      <c r="D1130">
        <v>8.2000682545632095</v>
      </c>
    </row>
    <row r="1131" spans="1:4" x14ac:dyDescent="0.45">
      <c r="A1131" t="s">
        <v>66</v>
      </c>
      <c r="B1131" t="s">
        <v>8</v>
      </c>
      <c r="C1131">
        <v>2007</v>
      </c>
      <c r="D1131">
        <v>8.4999777691651097</v>
      </c>
    </row>
    <row r="1132" spans="1:4" x14ac:dyDescent="0.45">
      <c r="A1132" t="s">
        <v>66</v>
      </c>
      <c r="B1132" t="s">
        <v>8</v>
      </c>
      <c r="C1132">
        <v>2008</v>
      </c>
      <c r="D1132">
        <v>5.1999692640495701</v>
      </c>
    </row>
    <row r="1133" spans="1:4" x14ac:dyDescent="0.45">
      <c r="A1133" t="s">
        <v>66</v>
      </c>
      <c r="B1133" t="s">
        <v>8</v>
      </c>
      <c r="C1133">
        <v>2009</v>
      </c>
      <c r="D1133">
        <v>-7.7999939127127504</v>
      </c>
    </row>
    <row r="1134" spans="1:4" x14ac:dyDescent="0.45">
      <c r="A1134" t="s">
        <v>66</v>
      </c>
      <c r="B1134" t="s">
        <v>8</v>
      </c>
      <c r="C1134">
        <v>2010</v>
      </c>
      <c r="D1134">
        <v>4.4999999992067199</v>
      </c>
    </row>
    <row r="1135" spans="1:4" x14ac:dyDescent="0.45">
      <c r="A1135" t="s">
        <v>66</v>
      </c>
      <c r="B1135" t="s">
        <v>8</v>
      </c>
      <c r="C1135">
        <v>2011</v>
      </c>
      <c r="D1135">
        <v>4.30002918604238</v>
      </c>
    </row>
    <row r="1136" spans="1:4" x14ac:dyDescent="0.45">
      <c r="A1136" t="s">
        <v>66</v>
      </c>
      <c r="B1136" t="s">
        <v>8</v>
      </c>
      <c r="C1136">
        <v>2012</v>
      </c>
      <c r="D1136">
        <v>4.0240861571798003</v>
      </c>
    </row>
    <row r="1137" spans="1:4" x14ac:dyDescent="0.45">
      <c r="A1137" t="s">
        <v>66</v>
      </c>
      <c r="B1137" t="s">
        <v>8</v>
      </c>
      <c r="C1137">
        <v>2013</v>
      </c>
      <c r="D1137">
        <v>1.7554221491629101</v>
      </c>
    </row>
    <row r="1138" spans="1:4" x14ac:dyDescent="0.45">
      <c r="A1138" t="s">
        <v>66</v>
      </c>
      <c r="B1138" t="s">
        <v>8</v>
      </c>
      <c r="C1138">
        <v>2014</v>
      </c>
      <c r="D1138">
        <v>0.73626722140365097</v>
      </c>
    </row>
    <row r="1139" spans="1:4" x14ac:dyDescent="0.45">
      <c r="A1139" t="s">
        <v>66</v>
      </c>
      <c r="B1139" t="s">
        <v>8</v>
      </c>
      <c r="C1139">
        <v>2015</v>
      </c>
      <c r="D1139">
        <v>-1.9727192264297999</v>
      </c>
    </row>
    <row r="1140" spans="1:4" x14ac:dyDescent="0.45">
      <c r="A1140" t="s">
        <v>66</v>
      </c>
      <c r="B1140" t="s">
        <v>8</v>
      </c>
      <c r="C1140">
        <v>2016</v>
      </c>
      <c r="D1140">
        <v>0.193671130698817</v>
      </c>
    </row>
    <row r="1141" spans="1:4" x14ac:dyDescent="0.45">
      <c r="A1141" t="s">
        <v>66</v>
      </c>
      <c r="B1141" t="s">
        <v>8</v>
      </c>
      <c r="C1141">
        <v>2017</v>
      </c>
      <c r="D1141">
        <v>1.82670527549192</v>
      </c>
    </row>
    <row r="1142" spans="1:4" x14ac:dyDescent="0.45">
      <c r="A1142" t="s">
        <v>66</v>
      </c>
      <c r="B1142" t="s">
        <v>8</v>
      </c>
      <c r="C1142">
        <v>2018</v>
      </c>
      <c r="D1142">
        <v>2.8063408204665601</v>
      </c>
    </row>
    <row r="1143" spans="1:4" x14ac:dyDescent="0.45">
      <c r="A1143" t="s">
        <v>66</v>
      </c>
      <c r="B1143" t="s">
        <v>8</v>
      </c>
      <c r="C1143">
        <v>2019</v>
      </c>
      <c r="D1143">
        <v>2.1980757138198199</v>
      </c>
    </row>
    <row r="1144" spans="1:4" x14ac:dyDescent="0.45">
      <c r="A1144" t="s">
        <v>66</v>
      </c>
      <c r="B1144" t="s">
        <v>8</v>
      </c>
      <c r="C1144">
        <v>2020</v>
      </c>
      <c r="D1144">
        <v>-2.6536544969545299</v>
      </c>
    </row>
    <row r="1145" spans="1:4" x14ac:dyDescent="0.45">
      <c r="A1145" t="s">
        <v>66</v>
      </c>
      <c r="B1145" t="s">
        <v>8</v>
      </c>
      <c r="C1145">
        <v>2021</v>
      </c>
      <c r="D1145">
        <v>5.8664917729789998</v>
      </c>
    </row>
    <row r="1146" spans="1:4" x14ac:dyDescent="0.45">
      <c r="A1146" t="s">
        <v>66</v>
      </c>
      <c r="B1146" t="s">
        <v>8</v>
      </c>
      <c r="C1146">
        <v>2022</v>
      </c>
      <c r="D1146">
        <v>-1.4353706346789601</v>
      </c>
    </row>
    <row r="1147" spans="1:4" x14ac:dyDescent="0.45">
      <c r="A1147" t="s">
        <v>66</v>
      </c>
      <c r="B1147" t="s">
        <v>8</v>
      </c>
      <c r="C1147">
        <v>2023</v>
      </c>
      <c r="D1147">
        <v>4.0666139581302296</v>
      </c>
    </row>
    <row r="1148" spans="1:4" x14ac:dyDescent="0.45">
      <c r="A1148" t="s">
        <v>66</v>
      </c>
      <c r="B1148" t="s">
        <v>8</v>
      </c>
      <c r="C1148">
        <v>2024</v>
      </c>
      <c r="D1148">
        <v>4.9216796620307299</v>
      </c>
    </row>
    <row r="1149" spans="1:4" x14ac:dyDescent="0.45">
      <c r="A1149" t="s">
        <v>69</v>
      </c>
      <c r="B1149" t="s">
        <v>8</v>
      </c>
      <c r="C1149">
        <v>2000</v>
      </c>
      <c r="D1149">
        <v>4.7181342213802404</v>
      </c>
    </row>
    <row r="1150" spans="1:4" x14ac:dyDescent="0.45">
      <c r="A1150" t="s">
        <v>69</v>
      </c>
      <c r="B1150" t="s">
        <v>8</v>
      </c>
      <c r="C1150">
        <v>2001</v>
      </c>
      <c r="D1150">
        <v>0.34459319617543799</v>
      </c>
    </row>
    <row r="1151" spans="1:4" x14ac:dyDescent="0.45">
      <c r="A1151" t="s">
        <v>69</v>
      </c>
      <c r="B1151" t="s">
        <v>8</v>
      </c>
      <c r="C1151">
        <v>2002</v>
      </c>
      <c r="D1151">
        <v>-0.68839013031775698</v>
      </c>
    </row>
    <row r="1152" spans="1:4" x14ac:dyDescent="0.45">
      <c r="A1152" t="s">
        <v>69</v>
      </c>
      <c r="B1152" t="s">
        <v>8</v>
      </c>
      <c r="C1152">
        <v>2003</v>
      </c>
      <c r="D1152">
        <v>8.7687338174396405</v>
      </c>
    </row>
    <row r="1153" spans="1:4" x14ac:dyDescent="0.45">
      <c r="A1153" t="s">
        <v>69</v>
      </c>
      <c r="B1153" t="s">
        <v>8</v>
      </c>
      <c r="C1153">
        <v>2004</v>
      </c>
      <c r="D1153">
        <v>8.6310054588030898</v>
      </c>
    </row>
    <row r="1154" spans="1:4" x14ac:dyDescent="0.45">
      <c r="A1154" t="s">
        <v>69</v>
      </c>
      <c r="B1154" t="s">
        <v>8</v>
      </c>
      <c r="C1154">
        <v>2005</v>
      </c>
      <c r="D1154">
        <v>5.94489623934835</v>
      </c>
    </row>
    <row r="1155" spans="1:4" x14ac:dyDescent="0.45">
      <c r="A1155" t="s">
        <v>69</v>
      </c>
      <c r="B1155" t="s">
        <v>8</v>
      </c>
      <c r="C1155">
        <v>2006</v>
      </c>
      <c r="D1155">
        <v>3.3134847362590101</v>
      </c>
    </row>
    <row r="1156" spans="1:4" x14ac:dyDescent="0.45">
      <c r="A1156" t="s">
        <v>69</v>
      </c>
      <c r="B1156" t="s">
        <v>8</v>
      </c>
      <c r="C1156">
        <v>2007</v>
      </c>
      <c r="D1156">
        <v>2.2136539637252799</v>
      </c>
    </row>
    <row r="1157" spans="1:4" x14ac:dyDescent="0.45">
      <c r="A1157" t="s">
        <v>69</v>
      </c>
      <c r="B1157" t="s">
        <v>8</v>
      </c>
      <c r="C1157">
        <v>2008</v>
      </c>
      <c r="D1157">
        <v>6.2379875365458002</v>
      </c>
    </row>
    <row r="1158" spans="1:4" x14ac:dyDescent="0.45">
      <c r="A1158" t="s">
        <v>69</v>
      </c>
      <c r="B1158" t="s">
        <v>8</v>
      </c>
      <c r="C1158">
        <v>2009</v>
      </c>
      <c r="D1158">
        <v>-1.06671711240203</v>
      </c>
    </row>
    <row r="1159" spans="1:4" x14ac:dyDescent="0.45">
      <c r="A1159" t="s">
        <v>69</v>
      </c>
      <c r="B1159" t="s">
        <v>8</v>
      </c>
      <c r="C1159">
        <v>2010</v>
      </c>
      <c r="D1159">
        <v>5.0395150823517003</v>
      </c>
    </row>
    <row r="1160" spans="1:4" x14ac:dyDescent="0.45">
      <c r="A1160" t="s">
        <v>69</v>
      </c>
      <c r="B1160" t="s">
        <v>8</v>
      </c>
      <c r="C1160">
        <v>2011</v>
      </c>
      <c r="D1160">
        <v>11.758820686670999</v>
      </c>
    </row>
    <row r="1161" spans="1:4" x14ac:dyDescent="0.45">
      <c r="A1161" t="s">
        <v>69</v>
      </c>
      <c r="B1161" t="s">
        <v>8</v>
      </c>
      <c r="C1161">
        <v>2012</v>
      </c>
      <c r="D1161">
        <v>5.7615738227096802</v>
      </c>
    </row>
    <row r="1162" spans="1:4" x14ac:dyDescent="0.45">
      <c r="A1162" t="s">
        <v>69</v>
      </c>
      <c r="B1162" t="s">
        <v>8</v>
      </c>
      <c r="C1162">
        <v>2013</v>
      </c>
      <c r="D1162">
        <v>2.9456378915202501</v>
      </c>
    </row>
    <row r="1163" spans="1:4" x14ac:dyDescent="0.45">
      <c r="A1163" t="s">
        <v>69</v>
      </c>
      <c r="B1163" t="s">
        <v>8</v>
      </c>
      <c r="C1163">
        <v>2014</v>
      </c>
      <c r="D1163">
        <v>4.02467158380668</v>
      </c>
    </row>
    <row r="1164" spans="1:4" x14ac:dyDescent="0.45">
      <c r="A1164" t="s">
        <v>69</v>
      </c>
      <c r="B1164" t="s">
        <v>8</v>
      </c>
      <c r="C1164">
        <v>2015</v>
      </c>
      <c r="D1164">
        <v>4.6551231665269901</v>
      </c>
    </row>
    <row r="1165" spans="1:4" x14ac:dyDescent="0.45">
      <c r="A1165" t="s">
        <v>69</v>
      </c>
      <c r="B1165" t="s">
        <v>8</v>
      </c>
      <c r="C1165">
        <v>2016</v>
      </c>
      <c r="D1165">
        <v>1.70404739202878</v>
      </c>
    </row>
    <row r="1166" spans="1:4" x14ac:dyDescent="0.45">
      <c r="A1166" t="s">
        <v>69</v>
      </c>
      <c r="B1166" t="s">
        <v>8</v>
      </c>
      <c r="C1166">
        <v>2017</v>
      </c>
      <c r="D1166">
        <v>1.18210705878283</v>
      </c>
    </row>
    <row r="1167" spans="1:4" x14ac:dyDescent="0.45">
      <c r="A1167" t="s">
        <v>69</v>
      </c>
      <c r="B1167" t="s">
        <v>8</v>
      </c>
      <c r="C1167">
        <v>2018</v>
      </c>
      <c r="D1167">
        <v>3.2269508901591002</v>
      </c>
    </row>
    <row r="1168" spans="1:4" x14ac:dyDescent="0.45">
      <c r="A1168" t="s">
        <v>69</v>
      </c>
      <c r="B1168" t="s">
        <v>8</v>
      </c>
      <c r="C1168">
        <v>2019</v>
      </c>
      <c r="D1168">
        <v>1.65158925617395</v>
      </c>
    </row>
    <row r="1169" spans="1:4" x14ac:dyDescent="0.45">
      <c r="A1169" t="s">
        <v>69</v>
      </c>
      <c r="B1169" t="s">
        <v>8</v>
      </c>
      <c r="C1169">
        <v>2020</v>
      </c>
      <c r="D1169">
        <v>-3.80478901996312</v>
      </c>
    </row>
    <row r="1170" spans="1:4" x14ac:dyDescent="0.45">
      <c r="A1170" t="s">
        <v>69</v>
      </c>
      <c r="B1170" t="s">
        <v>8</v>
      </c>
      <c r="C1170">
        <v>2021</v>
      </c>
      <c r="D1170">
        <v>6.51959698325419</v>
      </c>
    </row>
    <row r="1171" spans="1:4" x14ac:dyDescent="0.45">
      <c r="A1171" t="s">
        <v>69</v>
      </c>
      <c r="B1171" t="s">
        <v>8</v>
      </c>
      <c r="C1171">
        <v>2022</v>
      </c>
      <c r="D1171">
        <v>12.0005874752929</v>
      </c>
    </row>
    <row r="1172" spans="1:4" x14ac:dyDescent="0.45">
      <c r="A1172" t="s">
        <v>69</v>
      </c>
      <c r="B1172" t="s">
        <v>8</v>
      </c>
      <c r="C1172">
        <v>2023</v>
      </c>
      <c r="D1172">
        <v>0.54259243939316104</v>
      </c>
    </row>
    <row r="1173" spans="1:4" x14ac:dyDescent="0.45">
      <c r="A1173" t="s">
        <v>69</v>
      </c>
      <c r="B1173" t="s">
        <v>8</v>
      </c>
      <c r="C1173">
        <v>2024</v>
      </c>
      <c r="D1173">
        <v>2.6489306830896502</v>
      </c>
    </row>
    <row r="1174" spans="1:4" x14ac:dyDescent="0.45">
      <c r="A1174" t="s">
        <v>80</v>
      </c>
      <c r="B1174" t="s">
        <v>8</v>
      </c>
      <c r="C1174">
        <v>2000</v>
      </c>
      <c r="D1174">
        <v>6.9852869781706204</v>
      </c>
    </row>
    <row r="1175" spans="1:4" x14ac:dyDescent="0.45">
      <c r="A1175" t="s">
        <v>80</v>
      </c>
      <c r="B1175" t="s">
        <v>8</v>
      </c>
      <c r="C1175">
        <v>2001</v>
      </c>
      <c r="D1175">
        <v>-5.4594083856306197</v>
      </c>
    </row>
    <row r="1176" spans="1:4" x14ac:dyDescent="0.45">
      <c r="A1176" t="s">
        <v>80</v>
      </c>
      <c r="B1176" t="s">
        <v>8</v>
      </c>
      <c r="C1176">
        <v>2002</v>
      </c>
      <c r="D1176">
        <v>6.43550883793114</v>
      </c>
    </row>
    <row r="1177" spans="1:4" x14ac:dyDescent="0.45">
      <c r="A1177" t="s">
        <v>80</v>
      </c>
      <c r="B1177" t="s">
        <v>8</v>
      </c>
      <c r="C1177">
        <v>2003</v>
      </c>
      <c r="D1177">
        <v>5.7990932103852497</v>
      </c>
    </row>
    <row r="1178" spans="1:4" x14ac:dyDescent="0.45">
      <c r="A1178" t="s">
        <v>80</v>
      </c>
      <c r="B1178" t="s">
        <v>8</v>
      </c>
      <c r="C1178">
        <v>2004</v>
      </c>
      <c r="D1178">
        <v>9.9254055191862403</v>
      </c>
    </row>
    <row r="1179" spans="1:4" x14ac:dyDescent="0.45">
      <c r="A1179" t="s">
        <v>80</v>
      </c>
      <c r="B1179" t="s">
        <v>8</v>
      </c>
      <c r="C1179">
        <v>2005</v>
      </c>
      <c r="D1179">
        <v>9.1115774586163507</v>
      </c>
    </row>
    <row r="1180" spans="1:4" x14ac:dyDescent="0.45">
      <c r="A1180" t="s">
        <v>80</v>
      </c>
      <c r="B1180" t="s">
        <v>8</v>
      </c>
      <c r="C1180">
        <v>2006</v>
      </c>
      <c r="D1180">
        <v>7.0676260762393897</v>
      </c>
    </row>
    <row r="1181" spans="1:4" x14ac:dyDescent="0.45">
      <c r="A1181" t="s">
        <v>80</v>
      </c>
      <c r="B1181" t="s">
        <v>8</v>
      </c>
      <c r="C1181">
        <v>2007</v>
      </c>
      <c r="D1181">
        <v>5.1081851390360402</v>
      </c>
    </row>
    <row r="1182" spans="1:4" x14ac:dyDescent="0.45">
      <c r="A1182" t="s">
        <v>80</v>
      </c>
      <c r="B1182" t="s">
        <v>8</v>
      </c>
      <c r="C1182">
        <v>2008</v>
      </c>
      <c r="D1182">
        <v>0.92011822136588295</v>
      </c>
    </row>
    <row r="1183" spans="1:4" x14ac:dyDescent="0.45">
      <c r="A1183" t="s">
        <v>80</v>
      </c>
      <c r="B1183" t="s">
        <v>8</v>
      </c>
      <c r="C1183">
        <v>2009</v>
      </c>
      <c r="D1183">
        <v>-4.8826940170663304</v>
      </c>
    </row>
    <row r="1184" spans="1:4" x14ac:dyDescent="0.45">
      <c r="A1184" t="s">
        <v>80</v>
      </c>
      <c r="B1184" t="s">
        <v>8</v>
      </c>
      <c r="C1184">
        <v>2010</v>
      </c>
      <c r="D1184">
        <v>8.5421984846768595</v>
      </c>
    </row>
    <row r="1185" spans="1:4" x14ac:dyDescent="0.45">
      <c r="A1185" t="s">
        <v>80</v>
      </c>
      <c r="B1185" t="s">
        <v>8</v>
      </c>
      <c r="C1185">
        <v>2011</v>
      </c>
      <c r="D1185">
        <v>10.979962527359801</v>
      </c>
    </row>
    <row r="1186" spans="1:4" x14ac:dyDescent="0.45">
      <c r="A1186" t="s">
        <v>80</v>
      </c>
      <c r="B1186" t="s">
        <v>8</v>
      </c>
      <c r="C1186">
        <v>2012</v>
      </c>
      <c r="D1186">
        <v>4.8076269663344799</v>
      </c>
    </row>
    <row r="1187" spans="1:4" x14ac:dyDescent="0.45">
      <c r="A1187" t="s">
        <v>80</v>
      </c>
      <c r="B1187" t="s">
        <v>8</v>
      </c>
      <c r="C1187">
        <v>2013</v>
      </c>
      <c r="D1187">
        <v>8.4882568929851097</v>
      </c>
    </row>
    <row r="1188" spans="1:4" x14ac:dyDescent="0.45">
      <c r="A1188" t="s">
        <v>80</v>
      </c>
      <c r="B1188" t="s">
        <v>8</v>
      </c>
      <c r="C1188">
        <v>2014</v>
      </c>
      <c r="D1188">
        <v>4.6007944727055898</v>
      </c>
    </row>
    <row r="1189" spans="1:4" x14ac:dyDescent="0.45">
      <c r="A1189" t="s">
        <v>80</v>
      </c>
      <c r="B1189" t="s">
        <v>8</v>
      </c>
      <c r="C1189">
        <v>2015</v>
      </c>
      <c r="D1189">
        <v>5.8055738662868404</v>
      </c>
    </row>
    <row r="1190" spans="1:4" x14ac:dyDescent="0.45">
      <c r="A1190" t="s">
        <v>80</v>
      </c>
      <c r="B1190" t="s">
        <v>8</v>
      </c>
      <c r="C1190">
        <v>2016</v>
      </c>
      <c r="D1190">
        <v>3.32366508200445</v>
      </c>
    </row>
    <row r="1191" spans="1:4" x14ac:dyDescent="0.45">
      <c r="A1191" t="s">
        <v>80</v>
      </c>
      <c r="B1191" t="s">
        <v>8</v>
      </c>
      <c r="C1191">
        <v>2017</v>
      </c>
      <c r="D1191">
        <v>7.8258573000259402</v>
      </c>
    </row>
    <row r="1192" spans="1:4" x14ac:dyDescent="0.45">
      <c r="A1192" t="s">
        <v>80</v>
      </c>
      <c r="B1192" t="s">
        <v>8</v>
      </c>
      <c r="C1192">
        <v>2018</v>
      </c>
      <c r="D1192">
        <v>3.46815306092219</v>
      </c>
    </row>
    <row r="1193" spans="1:4" x14ac:dyDescent="0.45">
      <c r="A1193" t="s">
        <v>80</v>
      </c>
      <c r="B1193" t="s">
        <v>8</v>
      </c>
      <c r="C1193">
        <v>2019</v>
      </c>
      <c r="D1193">
        <v>1.3016236546450299</v>
      </c>
    </row>
    <row r="1194" spans="1:4" x14ac:dyDescent="0.45">
      <c r="A1194" t="s">
        <v>80</v>
      </c>
      <c r="B1194" t="s">
        <v>8</v>
      </c>
      <c r="C1194">
        <v>2020</v>
      </c>
      <c r="D1194">
        <v>1.80306247087255</v>
      </c>
    </row>
    <row r="1195" spans="1:4" x14ac:dyDescent="0.45">
      <c r="A1195" t="s">
        <v>80</v>
      </c>
      <c r="B1195" t="s">
        <v>8</v>
      </c>
      <c r="C1195">
        <v>2021</v>
      </c>
      <c r="D1195">
        <v>11.811094450606999</v>
      </c>
    </row>
    <row r="1196" spans="1:4" x14ac:dyDescent="0.45">
      <c r="A1196" t="s">
        <v>80</v>
      </c>
      <c r="B1196" t="s">
        <v>8</v>
      </c>
      <c r="C1196">
        <v>2022</v>
      </c>
      <c r="D1196">
        <v>5.4412251132240099</v>
      </c>
    </row>
    <row r="1197" spans="1:4" x14ac:dyDescent="0.45">
      <c r="A1197" t="s">
        <v>80</v>
      </c>
      <c r="B1197" t="s">
        <v>8</v>
      </c>
      <c r="C1197">
        <v>2023</v>
      </c>
      <c r="D1197">
        <v>5.0451236981228904</v>
      </c>
    </row>
    <row r="1198" spans="1:4" x14ac:dyDescent="0.45">
      <c r="A1198" t="s">
        <v>80</v>
      </c>
      <c r="B1198" t="s">
        <v>8</v>
      </c>
      <c r="C1198">
        <v>2024</v>
      </c>
      <c r="D1198">
        <v>3.3276230893798999</v>
      </c>
    </row>
    <row r="1199" spans="1:4" x14ac:dyDescent="0.45">
      <c r="A1199" t="s">
        <v>84</v>
      </c>
      <c r="B1199" t="s">
        <v>8</v>
      </c>
      <c r="C1199">
        <v>2000</v>
      </c>
      <c r="D1199">
        <v>4.0775857599779899</v>
      </c>
    </row>
    <row r="1200" spans="1:4" x14ac:dyDescent="0.45">
      <c r="A1200" t="s">
        <v>84</v>
      </c>
      <c r="B1200" t="s">
        <v>8</v>
      </c>
      <c r="C1200">
        <v>2001</v>
      </c>
      <c r="D1200">
        <v>0.95553833759984697</v>
      </c>
    </row>
    <row r="1201" spans="1:4" x14ac:dyDescent="0.45">
      <c r="A1201" t="s">
        <v>84</v>
      </c>
      <c r="B1201" t="s">
        <v>8</v>
      </c>
      <c r="C1201">
        <v>2002</v>
      </c>
      <c r="D1201">
        <v>1.70044733078285</v>
      </c>
    </row>
    <row r="1202" spans="1:4" x14ac:dyDescent="0.45">
      <c r="A1202" t="s">
        <v>84</v>
      </c>
      <c r="B1202" t="s">
        <v>8</v>
      </c>
      <c r="C1202">
        <v>2003</v>
      </c>
      <c r="D1202">
        <v>2.79560596378604</v>
      </c>
    </row>
    <row r="1203" spans="1:4" x14ac:dyDescent="0.45">
      <c r="A1203" t="s">
        <v>84</v>
      </c>
      <c r="B1203" t="s">
        <v>8</v>
      </c>
      <c r="C1203">
        <v>2004</v>
      </c>
      <c r="D1203">
        <v>3.8477716926712699</v>
      </c>
    </row>
    <row r="1204" spans="1:4" x14ac:dyDescent="0.45">
      <c r="A1204" t="s">
        <v>84</v>
      </c>
      <c r="B1204" t="s">
        <v>8</v>
      </c>
      <c r="C1204">
        <v>2005</v>
      </c>
      <c r="D1204">
        <v>3.48354993710312</v>
      </c>
    </row>
    <row r="1205" spans="1:4" x14ac:dyDescent="0.45">
      <c r="A1205" t="s">
        <v>84</v>
      </c>
      <c r="B1205" t="s">
        <v>8</v>
      </c>
      <c r="C1205">
        <v>2006</v>
      </c>
      <c r="D1205">
        <v>2.78453963674239</v>
      </c>
    </row>
    <row r="1206" spans="1:4" x14ac:dyDescent="0.45">
      <c r="A1206" t="s">
        <v>84</v>
      </c>
      <c r="B1206" t="s">
        <v>8</v>
      </c>
      <c r="C1206">
        <v>2007</v>
      </c>
      <c r="D1206">
        <v>2.0038583039495999</v>
      </c>
    </row>
    <row r="1207" spans="1:4" x14ac:dyDescent="0.45">
      <c r="A1207" t="s">
        <v>84</v>
      </c>
      <c r="B1207" t="s">
        <v>8</v>
      </c>
      <c r="C1207">
        <v>2008</v>
      </c>
      <c r="D1207">
        <v>0.113587247501258</v>
      </c>
    </row>
    <row r="1208" spans="1:4" x14ac:dyDescent="0.45">
      <c r="A1208" t="s">
        <v>84</v>
      </c>
      <c r="B1208" t="s">
        <v>8</v>
      </c>
      <c r="C1208">
        <v>2009</v>
      </c>
      <c r="D1208">
        <v>-2.5765002366652001</v>
      </c>
    </row>
    <row r="1209" spans="1:4" x14ac:dyDescent="0.45">
      <c r="A1209" t="s">
        <v>84</v>
      </c>
      <c r="B1209" t="s">
        <v>8</v>
      </c>
      <c r="C1209">
        <v>2010</v>
      </c>
      <c r="D1209">
        <v>2.6951925867352502</v>
      </c>
    </row>
    <row r="1210" spans="1:4" x14ac:dyDescent="0.45">
      <c r="A1210" t="s">
        <v>84</v>
      </c>
      <c r="B1210" t="s">
        <v>8</v>
      </c>
      <c r="C1210">
        <v>2011</v>
      </c>
      <c r="D1210">
        <v>1.5644068520541901</v>
      </c>
    </row>
    <row r="1211" spans="1:4" x14ac:dyDescent="0.45">
      <c r="A1211" t="s">
        <v>84</v>
      </c>
      <c r="B1211" t="s">
        <v>8</v>
      </c>
      <c r="C1211">
        <v>2012</v>
      </c>
      <c r="D1211">
        <v>2.2891133900976701</v>
      </c>
    </row>
    <row r="1212" spans="1:4" x14ac:dyDescent="0.45">
      <c r="A1212" t="s">
        <v>84</v>
      </c>
      <c r="B1212" t="s">
        <v>8</v>
      </c>
      <c r="C1212">
        <v>2013</v>
      </c>
      <c r="D1212">
        <v>2.1178300944347099</v>
      </c>
    </row>
    <row r="1213" spans="1:4" x14ac:dyDescent="0.45">
      <c r="A1213" t="s">
        <v>84</v>
      </c>
      <c r="B1213" t="s">
        <v>8</v>
      </c>
      <c r="C1213">
        <v>2014</v>
      </c>
      <c r="D1213">
        <v>2.5238198175784601</v>
      </c>
    </row>
    <row r="1214" spans="1:4" x14ac:dyDescent="0.45">
      <c r="A1214" t="s">
        <v>84</v>
      </c>
      <c r="B1214" t="s">
        <v>8</v>
      </c>
      <c r="C1214">
        <v>2015</v>
      </c>
      <c r="D1214">
        <v>2.9455504522733702</v>
      </c>
    </row>
    <row r="1215" spans="1:4" x14ac:dyDescent="0.45">
      <c r="A1215" t="s">
        <v>84</v>
      </c>
      <c r="B1215" t="s">
        <v>8</v>
      </c>
      <c r="C1215">
        <v>2016</v>
      </c>
      <c r="D1215">
        <v>1.81945147909089</v>
      </c>
    </row>
    <row r="1216" spans="1:4" x14ac:dyDescent="0.45">
      <c r="A1216" t="s">
        <v>84</v>
      </c>
      <c r="B1216" t="s">
        <v>8</v>
      </c>
      <c r="C1216">
        <v>2017</v>
      </c>
      <c r="D1216">
        <v>2.45762230126449</v>
      </c>
    </row>
    <row r="1217" spans="1:4" x14ac:dyDescent="0.45">
      <c r="A1217" t="s">
        <v>84</v>
      </c>
      <c r="B1217" t="s">
        <v>8</v>
      </c>
      <c r="C1217">
        <v>2018</v>
      </c>
      <c r="D1217">
        <v>2.9665050670194302</v>
      </c>
    </row>
    <row r="1218" spans="1:4" x14ac:dyDescent="0.45">
      <c r="A1218" t="s">
        <v>84</v>
      </c>
      <c r="B1218" t="s">
        <v>8</v>
      </c>
      <c r="C1218">
        <v>2019</v>
      </c>
      <c r="D1218">
        <v>2.5838253305222501</v>
      </c>
    </row>
    <row r="1219" spans="1:4" x14ac:dyDescent="0.45">
      <c r="A1219" t="s">
        <v>84</v>
      </c>
      <c r="B1219" t="s">
        <v>8</v>
      </c>
      <c r="C1219">
        <v>2020</v>
      </c>
      <c r="D1219">
        <v>-2.0813759777960001</v>
      </c>
    </row>
    <row r="1220" spans="1:4" x14ac:dyDescent="0.45">
      <c r="A1220" t="s">
        <v>84</v>
      </c>
      <c r="B1220" t="s">
        <v>8</v>
      </c>
      <c r="C1220">
        <v>2021</v>
      </c>
      <c r="D1220">
        <v>6.15202247867526</v>
      </c>
    </row>
    <row r="1221" spans="1:4" x14ac:dyDescent="0.45">
      <c r="A1221" t="s">
        <v>84</v>
      </c>
      <c r="B1221" t="s">
        <v>8</v>
      </c>
      <c r="C1221">
        <v>2022</v>
      </c>
      <c r="D1221">
        <v>2.5242138507322198</v>
      </c>
    </row>
    <row r="1222" spans="1:4" x14ac:dyDescent="0.45">
      <c r="A1222" t="s">
        <v>84</v>
      </c>
      <c r="B1222" t="s">
        <v>8</v>
      </c>
      <c r="C1222">
        <v>2023</v>
      </c>
      <c r="D1222">
        <v>2.9343632244015501</v>
      </c>
    </row>
    <row r="1223" spans="1:4" x14ac:dyDescent="0.45">
      <c r="A1223" t="s">
        <v>84</v>
      </c>
      <c r="B1223" t="s">
        <v>8</v>
      </c>
      <c r="C1223">
        <v>2024</v>
      </c>
      <c r="D1223">
        <v>2.7931871536384101</v>
      </c>
    </row>
    <row r="1224" spans="1:4" x14ac:dyDescent="0.45">
      <c r="A1224" t="s">
        <v>71</v>
      </c>
      <c r="B1224" t="s">
        <v>8</v>
      </c>
      <c r="C1224">
        <v>2000</v>
      </c>
      <c r="D1224">
        <v>4.2000000006782603</v>
      </c>
    </row>
    <row r="1225" spans="1:4" x14ac:dyDescent="0.45">
      <c r="A1225" t="s">
        <v>71</v>
      </c>
      <c r="B1225" t="s">
        <v>8</v>
      </c>
      <c r="C1225">
        <v>2001</v>
      </c>
      <c r="D1225">
        <v>2.7000000001910398</v>
      </c>
    </row>
    <row r="1226" spans="1:4" x14ac:dyDescent="0.45">
      <c r="A1226" t="s">
        <v>71</v>
      </c>
      <c r="B1226" t="s">
        <v>8</v>
      </c>
      <c r="C1226">
        <v>2002</v>
      </c>
      <c r="D1226">
        <v>3.7003744040666802</v>
      </c>
    </row>
    <row r="1227" spans="1:4" x14ac:dyDescent="0.45">
      <c r="A1227" t="s">
        <v>71</v>
      </c>
      <c r="B1227" t="s">
        <v>8</v>
      </c>
      <c r="C1227">
        <v>2003</v>
      </c>
      <c r="D1227">
        <v>2.94907546754213</v>
      </c>
    </row>
    <row r="1228" spans="1:4" x14ac:dyDescent="0.45">
      <c r="A1228" t="s">
        <v>71</v>
      </c>
      <c r="B1228" t="s">
        <v>8</v>
      </c>
      <c r="C1228">
        <v>2004</v>
      </c>
      <c r="D1228">
        <v>4.5545599072177403</v>
      </c>
    </row>
    <row r="1229" spans="1:4" x14ac:dyDescent="0.45">
      <c r="A1229" t="s">
        <v>71</v>
      </c>
      <c r="B1229" t="s">
        <v>8</v>
      </c>
      <c r="C1229">
        <v>2005</v>
      </c>
      <c r="D1229">
        <v>5.2770519729546699</v>
      </c>
    </row>
    <row r="1230" spans="1:4" x14ac:dyDescent="0.45">
      <c r="A1230" t="s">
        <v>71</v>
      </c>
      <c r="B1230" t="s">
        <v>8</v>
      </c>
      <c r="C1230">
        <v>2006</v>
      </c>
      <c r="D1230">
        <v>5.6038064589588901</v>
      </c>
    </row>
    <row r="1231" spans="1:4" x14ac:dyDescent="0.45">
      <c r="A1231" t="s">
        <v>71</v>
      </c>
      <c r="B1231" t="s">
        <v>8</v>
      </c>
      <c r="C1231">
        <v>2007</v>
      </c>
      <c r="D1231">
        <v>5.36047405394162</v>
      </c>
    </row>
    <row r="1232" spans="1:4" x14ac:dyDescent="0.45">
      <c r="A1232" t="s">
        <v>71</v>
      </c>
      <c r="B1232" t="s">
        <v>8</v>
      </c>
      <c r="C1232">
        <v>2008</v>
      </c>
      <c r="D1232">
        <v>3.1910438863288002</v>
      </c>
    </row>
    <row r="1233" spans="1:4" x14ac:dyDescent="0.45">
      <c r="A1233" t="s">
        <v>71</v>
      </c>
      <c r="B1233" t="s">
        <v>8</v>
      </c>
      <c r="C1233">
        <v>2009</v>
      </c>
      <c r="D1233">
        <v>-1.5380891352558299</v>
      </c>
    </row>
    <row r="1234" spans="1:4" x14ac:dyDescent="0.45">
      <c r="A1234" t="s">
        <v>71</v>
      </c>
      <c r="B1234" t="s">
        <v>8</v>
      </c>
      <c r="C1234">
        <v>2010</v>
      </c>
      <c r="D1234">
        <v>3.0397328812795599</v>
      </c>
    </row>
    <row r="1235" spans="1:4" x14ac:dyDescent="0.45">
      <c r="A1235" t="s">
        <v>71</v>
      </c>
      <c r="B1235" t="s">
        <v>8</v>
      </c>
      <c r="C1235">
        <v>2011</v>
      </c>
      <c r="D1235">
        <v>3.1685562785881798</v>
      </c>
    </row>
    <row r="1236" spans="1:4" x14ac:dyDescent="0.45">
      <c r="A1236" t="s">
        <v>71</v>
      </c>
      <c r="B1236" t="s">
        <v>8</v>
      </c>
      <c r="C1236">
        <v>2012</v>
      </c>
      <c r="D1236">
        <v>2.3962323846574498</v>
      </c>
    </row>
    <row r="1237" spans="1:4" x14ac:dyDescent="0.45">
      <c r="A1237" t="s">
        <v>71</v>
      </c>
      <c r="B1237" t="s">
        <v>8</v>
      </c>
      <c r="C1237">
        <v>2013</v>
      </c>
      <c r="D1237">
        <v>2.48546800826588</v>
      </c>
    </row>
    <row r="1238" spans="1:4" x14ac:dyDescent="0.45">
      <c r="A1238" t="s">
        <v>71</v>
      </c>
      <c r="B1238" t="s">
        <v>8</v>
      </c>
      <c r="C1238">
        <v>2014</v>
      </c>
      <c r="D1238">
        <v>1.41382645223793</v>
      </c>
    </row>
    <row r="1239" spans="1:4" x14ac:dyDescent="0.45">
      <c r="A1239" t="s">
        <v>71</v>
      </c>
      <c r="B1239" t="s">
        <v>8</v>
      </c>
      <c r="C1239">
        <v>2015</v>
      </c>
      <c r="D1239">
        <v>1.3218622367822901</v>
      </c>
    </row>
    <row r="1240" spans="1:4" x14ac:dyDescent="0.45">
      <c r="A1240" t="s">
        <v>71</v>
      </c>
      <c r="B1240" t="s">
        <v>8</v>
      </c>
      <c r="C1240">
        <v>2016</v>
      </c>
      <c r="D1240">
        <v>0.66455230785811603</v>
      </c>
    </row>
    <row r="1241" spans="1:4" x14ac:dyDescent="0.45">
      <c r="A1241" t="s">
        <v>71</v>
      </c>
      <c r="B1241" t="s">
        <v>8</v>
      </c>
      <c r="C1241">
        <v>2017</v>
      </c>
      <c r="D1241">
        <v>1.15794695181735</v>
      </c>
    </row>
    <row r="1242" spans="1:4" x14ac:dyDescent="0.45">
      <c r="A1242" t="s">
        <v>71</v>
      </c>
      <c r="B1242" t="s">
        <v>8</v>
      </c>
      <c r="C1242">
        <v>2018</v>
      </c>
      <c r="D1242">
        <v>1.5567838472167601</v>
      </c>
    </row>
    <row r="1243" spans="1:4" x14ac:dyDescent="0.45">
      <c r="A1243" t="s">
        <v>71</v>
      </c>
      <c r="B1243" t="s">
        <v>8</v>
      </c>
      <c r="C1243">
        <v>2019</v>
      </c>
      <c r="D1243">
        <v>0.25993557687633001</v>
      </c>
    </row>
    <row r="1244" spans="1:4" x14ac:dyDescent="0.45">
      <c r="A1244" t="s">
        <v>71</v>
      </c>
      <c r="B1244" t="s">
        <v>8</v>
      </c>
      <c r="C1244">
        <v>2020</v>
      </c>
      <c r="D1244">
        <v>-6.1689177146757004</v>
      </c>
    </row>
    <row r="1245" spans="1:4" x14ac:dyDescent="0.45">
      <c r="A1245" t="s">
        <v>71</v>
      </c>
      <c r="B1245" t="s">
        <v>8</v>
      </c>
      <c r="C1245">
        <v>2021</v>
      </c>
      <c r="D1245">
        <v>4.8586486506014799</v>
      </c>
    </row>
    <row r="1246" spans="1:4" x14ac:dyDescent="0.45">
      <c r="A1246" t="s">
        <v>71</v>
      </c>
      <c r="B1246" t="s">
        <v>8</v>
      </c>
      <c r="C1246">
        <v>2022</v>
      </c>
      <c r="D1246">
        <v>2.0581366169219302</v>
      </c>
    </row>
    <row r="1247" spans="1:4" x14ac:dyDescent="0.45">
      <c r="A1247" t="s">
        <v>71</v>
      </c>
      <c r="B1247" t="s">
        <v>8</v>
      </c>
      <c r="C1247">
        <v>2023</v>
      </c>
      <c r="D1247">
        <v>0.80610455095804001</v>
      </c>
    </row>
    <row r="1248" spans="1:4" x14ac:dyDescent="0.45">
      <c r="A1248" t="s">
        <v>71</v>
      </c>
      <c r="B1248" t="s">
        <v>8</v>
      </c>
      <c r="C1248">
        <v>2024</v>
      </c>
      <c r="D1248">
        <v>0.534843531905139</v>
      </c>
    </row>
    <row r="1249" spans="1:4" x14ac:dyDescent="0.45">
      <c r="A1249" t="s">
        <v>25</v>
      </c>
      <c r="B1249" t="s">
        <v>4</v>
      </c>
      <c r="C1249">
        <v>2000</v>
      </c>
      <c r="D1249">
        <v>22281.381429995799</v>
      </c>
    </row>
    <row r="1250" spans="1:4" x14ac:dyDescent="0.45">
      <c r="A1250" t="s">
        <v>25</v>
      </c>
      <c r="B1250" t="s">
        <v>4</v>
      </c>
      <c r="C1250">
        <v>2001</v>
      </c>
      <c r="D1250">
        <v>21066.458129043302</v>
      </c>
    </row>
    <row r="1251" spans="1:4" x14ac:dyDescent="0.45">
      <c r="A1251" t="s">
        <v>25</v>
      </c>
      <c r="B1251" t="s">
        <v>4</v>
      </c>
      <c r="C1251">
        <v>2002</v>
      </c>
      <c r="D1251">
        <v>18571.702047127401</v>
      </c>
    </row>
    <row r="1252" spans="1:4" x14ac:dyDescent="0.45">
      <c r="A1252" t="s">
        <v>25</v>
      </c>
      <c r="B1252" t="s">
        <v>4</v>
      </c>
      <c r="C1252">
        <v>2003</v>
      </c>
      <c r="D1252">
        <v>20005.1385113465</v>
      </c>
    </row>
    <row r="1253" spans="1:4" x14ac:dyDescent="0.45">
      <c r="A1253" t="s">
        <v>25</v>
      </c>
      <c r="B1253" t="s">
        <v>4</v>
      </c>
      <c r="C1253">
        <v>2004</v>
      </c>
      <c r="D1253">
        <v>21591.449396517</v>
      </c>
    </row>
    <row r="1254" spans="1:4" x14ac:dyDescent="0.45">
      <c r="A1254" t="s">
        <v>25</v>
      </c>
      <c r="B1254" t="s">
        <v>4</v>
      </c>
      <c r="C1254">
        <v>2005</v>
      </c>
      <c r="D1254">
        <v>23262.4075792816</v>
      </c>
    </row>
    <row r="1255" spans="1:4" x14ac:dyDescent="0.45">
      <c r="A1255" t="s">
        <v>25</v>
      </c>
      <c r="B1255" t="s">
        <v>4</v>
      </c>
      <c r="C1255">
        <v>2006</v>
      </c>
      <c r="D1255">
        <v>24877.249392229602</v>
      </c>
    </row>
    <row r="1256" spans="1:4" x14ac:dyDescent="0.45">
      <c r="A1256" t="s">
        <v>25</v>
      </c>
      <c r="B1256" t="s">
        <v>4</v>
      </c>
      <c r="C1256">
        <v>2007</v>
      </c>
      <c r="D1256">
        <v>26850.664593277099</v>
      </c>
    </row>
    <row r="1257" spans="1:4" x14ac:dyDescent="0.45">
      <c r="A1257" t="s">
        <v>25</v>
      </c>
      <c r="B1257" t="s">
        <v>4</v>
      </c>
      <c r="C1257">
        <v>2008</v>
      </c>
      <c r="D1257">
        <v>27658.4853446831</v>
      </c>
    </row>
    <row r="1258" spans="1:4" x14ac:dyDescent="0.45">
      <c r="A1258" t="s">
        <v>25</v>
      </c>
      <c r="B1258" t="s">
        <v>4</v>
      </c>
      <c r="C1258">
        <v>2009</v>
      </c>
      <c r="D1258">
        <v>25747.197680999499</v>
      </c>
    </row>
    <row r="1259" spans="1:4" x14ac:dyDescent="0.45">
      <c r="A1259" t="s">
        <v>25</v>
      </c>
      <c r="B1259" t="s">
        <v>4</v>
      </c>
      <c r="C1259">
        <v>2010</v>
      </c>
      <c r="D1259">
        <v>28056.2570212342</v>
      </c>
    </row>
    <row r="1260" spans="1:4" x14ac:dyDescent="0.45">
      <c r="A1260" t="s">
        <v>25</v>
      </c>
      <c r="B1260" t="s">
        <v>4</v>
      </c>
      <c r="C1260">
        <v>2011</v>
      </c>
      <c r="D1260">
        <v>29425.759387608399</v>
      </c>
    </row>
    <row r="1261" spans="1:4" x14ac:dyDescent="0.45">
      <c r="A1261" t="s">
        <v>25</v>
      </c>
      <c r="B1261" t="s">
        <v>4</v>
      </c>
      <c r="C1261">
        <v>2012</v>
      </c>
      <c r="D1261">
        <v>28825.9666865361</v>
      </c>
    </row>
    <row r="1262" spans="1:4" x14ac:dyDescent="0.45">
      <c r="A1262" t="s">
        <v>25</v>
      </c>
      <c r="B1262" t="s">
        <v>4</v>
      </c>
      <c r="C1262">
        <v>2013</v>
      </c>
      <c r="D1262">
        <v>29227.660181843701</v>
      </c>
    </row>
    <row r="1263" spans="1:4" x14ac:dyDescent="0.45">
      <c r="A1263" t="s">
        <v>25</v>
      </c>
      <c r="B1263" t="s">
        <v>4</v>
      </c>
      <c r="C1263">
        <v>2014</v>
      </c>
      <c r="D1263">
        <v>28200.815257131799</v>
      </c>
    </row>
    <row r="1264" spans="1:4" x14ac:dyDescent="0.45">
      <c r="A1264" t="s">
        <v>25</v>
      </c>
      <c r="B1264" t="s">
        <v>4</v>
      </c>
      <c r="C1264">
        <v>2015</v>
      </c>
      <c r="D1264">
        <v>28669.2061336796</v>
      </c>
    </row>
    <row r="1265" spans="1:4" x14ac:dyDescent="0.45">
      <c r="A1265" t="s">
        <v>25</v>
      </c>
      <c r="B1265" t="s">
        <v>4</v>
      </c>
      <c r="C1265">
        <v>2016</v>
      </c>
      <c r="D1265">
        <v>27802.105720149801</v>
      </c>
    </row>
    <row r="1266" spans="1:4" x14ac:dyDescent="0.45">
      <c r="A1266" t="s">
        <v>25</v>
      </c>
      <c r="B1266" t="s">
        <v>4</v>
      </c>
      <c r="C1266">
        <v>2017</v>
      </c>
      <c r="D1266">
        <v>28334.904184742001</v>
      </c>
    </row>
    <row r="1267" spans="1:4" x14ac:dyDescent="0.45">
      <c r="A1267" t="s">
        <v>25</v>
      </c>
      <c r="B1267" t="s">
        <v>4</v>
      </c>
      <c r="C1267">
        <v>2018</v>
      </c>
      <c r="D1267">
        <v>27367.115094108001</v>
      </c>
    </row>
    <row r="1268" spans="1:4" x14ac:dyDescent="0.45">
      <c r="A1268" t="s">
        <v>25</v>
      </c>
      <c r="B1268" t="s">
        <v>4</v>
      </c>
      <c r="C1268">
        <v>2019</v>
      </c>
      <c r="D1268">
        <v>26629.5529419501</v>
      </c>
    </row>
    <row r="1269" spans="1:4" x14ac:dyDescent="0.45">
      <c r="A1269" t="s">
        <v>25</v>
      </c>
      <c r="B1269" t="s">
        <v>4</v>
      </c>
      <c r="C1269">
        <v>2020</v>
      </c>
      <c r="D1269">
        <v>23877.0931404855</v>
      </c>
    </row>
    <row r="1270" spans="1:4" x14ac:dyDescent="0.45">
      <c r="A1270" t="s">
        <v>25</v>
      </c>
      <c r="B1270" t="s">
        <v>4</v>
      </c>
      <c r="C1270">
        <v>2021</v>
      </c>
      <c r="D1270">
        <v>26300.274261175</v>
      </c>
    </row>
    <row r="1271" spans="1:4" x14ac:dyDescent="0.45">
      <c r="A1271" t="s">
        <v>25</v>
      </c>
      <c r="B1271" t="s">
        <v>4</v>
      </c>
      <c r="C1271">
        <v>2022</v>
      </c>
      <c r="D1271">
        <v>27825.027349256699</v>
      </c>
    </row>
    <row r="1272" spans="1:4" x14ac:dyDescent="0.45">
      <c r="A1272" t="s">
        <v>25</v>
      </c>
      <c r="B1272" t="s">
        <v>4</v>
      </c>
      <c r="C1272">
        <v>2023</v>
      </c>
      <c r="D1272">
        <v>27230.396849668199</v>
      </c>
    </row>
    <row r="1273" spans="1:4" x14ac:dyDescent="0.45">
      <c r="A1273" t="s">
        <v>25</v>
      </c>
      <c r="B1273" t="s">
        <v>4</v>
      </c>
      <c r="C1273">
        <v>2024</v>
      </c>
      <c r="D1273">
        <v>26771.965765057099</v>
      </c>
    </row>
    <row r="1274" spans="1:4" x14ac:dyDescent="0.45">
      <c r="A1274" t="s">
        <v>28</v>
      </c>
      <c r="B1274" t="s">
        <v>4</v>
      </c>
      <c r="C1274">
        <v>2000</v>
      </c>
      <c r="D1274">
        <v>45099.075209708397</v>
      </c>
    </row>
    <row r="1275" spans="1:4" x14ac:dyDescent="0.45">
      <c r="A1275" t="s">
        <v>28</v>
      </c>
      <c r="B1275" t="s">
        <v>4</v>
      </c>
      <c r="C1275">
        <v>2001</v>
      </c>
      <c r="D1275">
        <v>45428.200083757903</v>
      </c>
    </row>
    <row r="1276" spans="1:4" x14ac:dyDescent="0.45">
      <c r="A1276" t="s">
        <v>28</v>
      </c>
      <c r="B1276" t="s">
        <v>4</v>
      </c>
      <c r="C1276">
        <v>2002</v>
      </c>
      <c r="D1276">
        <v>46688.394776063302</v>
      </c>
    </row>
    <row r="1277" spans="1:4" x14ac:dyDescent="0.45">
      <c r="A1277" t="s">
        <v>28</v>
      </c>
      <c r="B1277" t="s">
        <v>4</v>
      </c>
      <c r="C1277">
        <v>2003</v>
      </c>
      <c r="D1277">
        <v>47581.228534587899</v>
      </c>
    </row>
    <row r="1278" spans="1:4" x14ac:dyDescent="0.45">
      <c r="A1278" t="s">
        <v>28</v>
      </c>
      <c r="B1278" t="s">
        <v>4</v>
      </c>
      <c r="C1278">
        <v>2004</v>
      </c>
      <c r="D1278">
        <v>49061.276150392499</v>
      </c>
    </row>
    <row r="1279" spans="1:4" x14ac:dyDescent="0.45">
      <c r="A1279" t="s">
        <v>28</v>
      </c>
      <c r="B1279" t="s">
        <v>4</v>
      </c>
      <c r="C1279">
        <v>2005</v>
      </c>
      <c r="D1279">
        <v>49997.066495394101</v>
      </c>
    </row>
    <row r="1280" spans="1:4" x14ac:dyDescent="0.45">
      <c r="A1280" t="s">
        <v>28</v>
      </c>
      <c r="B1280" t="s">
        <v>4</v>
      </c>
      <c r="C1280">
        <v>2006</v>
      </c>
      <c r="D1280">
        <v>50693.724864979798</v>
      </c>
    </row>
    <row r="1281" spans="1:4" x14ac:dyDescent="0.45">
      <c r="A1281" t="s">
        <v>28</v>
      </c>
      <c r="B1281" t="s">
        <v>4</v>
      </c>
      <c r="C1281">
        <v>2007</v>
      </c>
      <c r="D1281">
        <v>51663.2403953881</v>
      </c>
    </row>
    <row r="1282" spans="1:4" x14ac:dyDescent="0.45">
      <c r="A1282" t="s">
        <v>28</v>
      </c>
      <c r="B1282" t="s">
        <v>4</v>
      </c>
      <c r="C1282">
        <v>2008</v>
      </c>
      <c r="D1282">
        <v>52473.381916077298</v>
      </c>
    </row>
    <row r="1283" spans="1:4" x14ac:dyDescent="0.45">
      <c r="A1283" t="s">
        <v>28</v>
      </c>
      <c r="B1283" t="s">
        <v>4</v>
      </c>
      <c r="C1283">
        <v>2009</v>
      </c>
      <c r="D1283">
        <v>52407.911537858403</v>
      </c>
    </row>
    <row r="1284" spans="1:4" x14ac:dyDescent="0.45">
      <c r="A1284" t="s">
        <v>28</v>
      </c>
      <c r="B1284" t="s">
        <v>4</v>
      </c>
      <c r="C1284">
        <v>2010</v>
      </c>
      <c r="D1284">
        <v>52739.268155613303</v>
      </c>
    </row>
    <row r="1285" spans="1:4" x14ac:dyDescent="0.45">
      <c r="A1285" t="s">
        <v>28</v>
      </c>
      <c r="B1285" t="s">
        <v>4</v>
      </c>
      <c r="C1285">
        <v>2011</v>
      </c>
      <c r="D1285">
        <v>53257.0473237603</v>
      </c>
    </row>
    <row r="1286" spans="1:4" x14ac:dyDescent="0.45">
      <c r="A1286" t="s">
        <v>28</v>
      </c>
      <c r="B1286" t="s">
        <v>4</v>
      </c>
      <c r="C1286">
        <v>2012</v>
      </c>
      <c r="D1286">
        <v>54403.883690243303</v>
      </c>
    </row>
    <row r="1287" spans="1:4" x14ac:dyDescent="0.45">
      <c r="A1287" t="s">
        <v>28</v>
      </c>
      <c r="B1287" t="s">
        <v>4</v>
      </c>
      <c r="C1287">
        <v>2013</v>
      </c>
      <c r="D1287">
        <v>54895.005258898404</v>
      </c>
    </row>
    <row r="1288" spans="1:4" x14ac:dyDescent="0.45">
      <c r="A1288" t="s">
        <v>28</v>
      </c>
      <c r="B1288" t="s">
        <v>4</v>
      </c>
      <c r="C1288">
        <v>2014</v>
      </c>
      <c r="D1288">
        <v>55489.068844146001</v>
      </c>
    </row>
    <row r="1289" spans="1:4" x14ac:dyDescent="0.45">
      <c r="A1289" t="s">
        <v>28</v>
      </c>
      <c r="B1289" t="s">
        <v>4</v>
      </c>
      <c r="C1289">
        <v>2015</v>
      </c>
      <c r="D1289">
        <v>55879.995881710303</v>
      </c>
    </row>
    <row r="1290" spans="1:4" x14ac:dyDescent="0.45">
      <c r="A1290" t="s">
        <v>28</v>
      </c>
      <c r="B1290" t="s">
        <v>4</v>
      </c>
      <c r="C1290">
        <v>2016</v>
      </c>
      <c r="D1290">
        <v>56529.951824686999</v>
      </c>
    </row>
    <row r="1291" spans="1:4" x14ac:dyDescent="0.45">
      <c r="A1291" t="s">
        <v>28</v>
      </c>
      <c r="B1291" t="s">
        <v>4</v>
      </c>
      <c r="C1291">
        <v>2017</v>
      </c>
      <c r="D1291">
        <v>56881.856985910403</v>
      </c>
    </row>
    <row r="1292" spans="1:4" x14ac:dyDescent="0.45">
      <c r="A1292" t="s">
        <v>28</v>
      </c>
      <c r="B1292" t="s">
        <v>4</v>
      </c>
      <c r="C1292">
        <v>2018</v>
      </c>
      <c r="D1292">
        <v>57647.845506810503</v>
      </c>
    </row>
    <row r="1293" spans="1:4" x14ac:dyDescent="0.45">
      <c r="A1293" t="s">
        <v>28</v>
      </c>
      <c r="B1293" t="s">
        <v>4</v>
      </c>
      <c r="C1293">
        <v>2019</v>
      </c>
      <c r="D1293">
        <v>58048.618842083102</v>
      </c>
    </row>
    <row r="1294" spans="1:4" x14ac:dyDescent="0.45">
      <c r="A1294" t="s">
        <v>28</v>
      </c>
      <c r="B1294" t="s">
        <v>4</v>
      </c>
      <c r="C1294">
        <v>2020</v>
      </c>
      <c r="D1294">
        <v>57260.465053010797</v>
      </c>
    </row>
    <row r="1295" spans="1:4" x14ac:dyDescent="0.45">
      <c r="A1295" t="s">
        <v>28</v>
      </c>
      <c r="B1295" t="s">
        <v>4</v>
      </c>
      <c r="C1295">
        <v>2021</v>
      </c>
      <c r="D1295">
        <v>58327.414684232499</v>
      </c>
    </row>
    <row r="1296" spans="1:4" x14ac:dyDescent="0.45">
      <c r="A1296" t="s">
        <v>28</v>
      </c>
      <c r="B1296" t="s">
        <v>4</v>
      </c>
      <c r="C1296">
        <v>2022</v>
      </c>
      <c r="D1296">
        <v>60029.132919073301</v>
      </c>
    </row>
    <row r="1297" spans="1:4" x14ac:dyDescent="0.45">
      <c r="A1297" t="s">
        <v>28</v>
      </c>
      <c r="B1297" t="s">
        <v>4</v>
      </c>
      <c r="C1297">
        <v>2023</v>
      </c>
      <c r="D1297">
        <v>60684.959620488298</v>
      </c>
    </row>
    <row r="1298" spans="1:4" x14ac:dyDescent="0.45">
      <c r="A1298" t="s">
        <v>28</v>
      </c>
      <c r="B1298" t="s">
        <v>4</v>
      </c>
      <c r="C1298">
        <v>2024</v>
      </c>
      <c r="D1298">
        <v>60309.583177233901</v>
      </c>
    </row>
    <row r="1299" spans="1:4" x14ac:dyDescent="0.45">
      <c r="A1299" t="s">
        <v>32</v>
      </c>
      <c r="B1299" t="s">
        <v>4</v>
      </c>
      <c r="C1299">
        <v>2000</v>
      </c>
      <c r="D1299">
        <v>14005.3471874231</v>
      </c>
    </row>
    <row r="1300" spans="1:4" x14ac:dyDescent="0.45">
      <c r="A1300" t="s">
        <v>32</v>
      </c>
      <c r="B1300" t="s">
        <v>4</v>
      </c>
      <c r="C1300">
        <v>2001</v>
      </c>
      <c r="D1300">
        <v>14016.131377223601</v>
      </c>
    </row>
    <row r="1301" spans="1:4" x14ac:dyDescent="0.45">
      <c r="A1301" t="s">
        <v>32</v>
      </c>
      <c r="B1301" t="s">
        <v>4</v>
      </c>
      <c r="C1301">
        <v>2002</v>
      </c>
      <c r="D1301">
        <v>14265.904877029199</v>
      </c>
    </row>
    <row r="1302" spans="1:4" x14ac:dyDescent="0.45">
      <c r="A1302" t="s">
        <v>32</v>
      </c>
      <c r="B1302" t="s">
        <v>4</v>
      </c>
      <c r="C1302">
        <v>2003</v>
      </c>
      <c r="D1302">
        <v>14259.366408932199</v>
      </c>
    </row>
    <row r="1303" spans="1:4" x14ac:dyDescent="0.45">
      <c r="A1303" t="s">
        <v>32</v>
      </c>
      <c r="B1303" t="s">
        <v>4</v>
      </c>
      <c r="C1303">
        <v>2004</v>
      </c>
      <c r="D1303">
        <v>14911.260960859199</v>
      </c>
    </row>
    <row r="1304" spans="1:4" x14ac:dyDescent="0.45">
      <c r="A1304" t="s">
        <v>32</v>
      </c>
      <c r="B1304" t="s">
        <v>4</v>
      </c>
      <c r="C1304">
        <v>2005</v>
      </c>
      <c r="D1304">
        <v>15221.0138281541</v>
      </c>
    </row>
    <row r="1305" spans="1:4" x14ac:dyDescent="0.45">
      <c r="A1305" t="s">
        <v>32</v>
      </c>
      <c r="B1305" t="s">
        <v>4</v>
      </c>
      <c r="C1305">
        <v>2006</v>
      </c>
      <c r="D1305">
        <v>15657.479571698301</v>
      </c>
    </row>
    <row r="1306" spans="1:4" x14ac:dyDescent="0.45">
      <c r="A1306" t="s">
        <v>32</v>
      </c>
      <c r="B1306" t="s">
        <v>4</v>
      </c>
      <c r="C1306">
        <v>2007</v>
      </c>
      <c r="D1306">
        <v>16440.583740032002</v>
      </c>
    </row>
    <row r="1307" spans="1:4" x14ac:dyDescent="0.45">
      <c r="A1307" t="s">
        <v>32</v>
      </c>
      <c r="B1307" t="s">
        <v>4</v>
      </c>
      <c r="C1307">
        <v>2008</v>
      </c>
      <c r="D1307">
        <v>17113.367982264299</v>
      </c>
    </row>
    <row r="1308" spans="1:4" x14ac:dyDescent="0.45">
      <c r="A1308" t="s">
        <v>32</v>
      </c>
      <c r="B1308" t="s">
        <v>4</v>
      </c>
      <c r="C1308">
        <v>2009</v>
      </c>
      <c r="D1308">
        <v>16939.440781032801</v>
      </c>
    </row>
    <row r="1309" spans="1:4" x14ac:dyDescent="0.45">
      <c r="A1309" t="s">
        <v>32</v>
      </c>
      <c r="B1309" t="s">
        <v>4</v>
      </c>
      <c r="C1309">
        <v>2010</v>
      </c>
      <c r="D1309">
        <v>18062.158110365901</v>
      </c>
    </row>
    <row r="1310" spans="1:4" x14ac:dyDescent="0.45">
      <c r="A1310" t="s">
        <v>32</v>
      </c>
      <c r="B1310" t="s">
        <v>4</v>
      </c>
      <c r="C1310">
        <v>2011</v>
      </c>
      <c r="D1310">
        <v>18627.810452939699</v>
      </c>
    </row>
    <row r="1311" spans="1:4" x14ac:dyDescent="0.45">
      <c r="A1311" t="s">
        <v>32</v>
      </c>
      <c r="B1311" t="s">
        <v>4</v>
      </c>
      <c r="C1311">
        <v>2012</v>
      </c>
      <c r="D1311">
        <v>18832.219552707498</v>
      </c>
    </row>
    <row r="1312" spans="1:4" x14ac:dyDescent="0.45">
      <c r="A1312" t="s">
        <v>32</v>
      </c>
      <c r="B1312" t="s">
        <v>4</v>
      </c>
      <c r="C1312">
        <v>2013</v>
      </c>
      <c r="D1312">
        <v>19241.505981572602</v>
      </c>
    </row>
    <row r="1313" spans="1:4" x14ac:dyDescent="0.45">
      <c r="A1313" t="s">
        <v>32</v>
      </c>
      <c r="B1313" t="s">
        <v>4</v>
      </c>
      <c r="C1313">
        <v>2014</v>
      </c>
      <c r="D1313">
        <v>19183.172744635998</v>
      </c>
    </row>
    <row r="1314" spans="1:4" x14ac:dyDescent="0.45">
      <c r="A1314" t="s">
        <v>32</v>
      </c>
      <c r="B1314" t="s">
        <v>4</v>
      </c>
      <c r="C1314">
        <v>2015</v>
      </c>
      <c r="D1314">
        <v>18357.069061799099</v>
      </c>
    </row>
    <row r="1315" spans="1:4" x14ac:dyDescent="0.45">
      <c r="A1315" t="s">
        <v>32</v>
      </c>
      <c r="B1315" t="s">
        <v>4</v>
      </c>
      <c r="C1315">
        <v>2016</v>
      </c>
      <c r="D1315">
        <v>17620.9272434136</v>
      </c>
    </row>
    <row r="1316" spans="1:4" x14ac:dyDescent="0.45">
      <c r="A1316" t="s">
        <v>32</v>
      </c>
      <c r="B1316" t="s">
        <v>4</v>
      </c>
      <c r="C1316">
        <v>2017</v>
      </c>
      <c r="D1316">
        <v>17724.4799577784</v>
      </c>
    </row>
    <row r="1317" spans="1:4" x14ac:dyDescent="0.45">
      <c r="A1317" t="s">
        <v>32</v>
      </c>
      <c r="B1317" t="s">
        <v>4</v>
      </c>
      <c r="C1317">
        <v>2018</v>
      </c>
      <c r="D1317">
        <v>17917.749212335901</v>
      </c>
    </row>
    <row r="1318" spans="1:4" x14ac:dyDescent="0.45">
      <c r="A1318" t="s">
        <v>32</v>
      </c>
      <c r="B1318" t="s">
        <v>4</v>
      </c>
      <c r="C1318">
        <v>2019</v>
      </c>
      <c r="D1318">
        <v>18018.620915151801</v>
      </c>
    </row>
    <row r="1319" spans="1:4" x14ac:dyDescent="0.45">
      <c r="A1319" t="s">
        <v>32</v>
      </c>
      <c r="B1319" t="s">
        <v>4</v>
      </c>
      <c r="C1319">
        <v>2020</v>
      </c>
      <c r="D1319">
        <v>17327.515724946599</v>
      </c>
    </row>
    <row r="1320" spans="1:4" x14ac:dyDescent="0.45">
      <c r="A1320" t="s">
        <v>32</v>
      </c>
      <c r="B1320" t="s">
        <v>4</v>
      </c>
      <c r="C1320">
        <v>2021</v>
      </c>
      <c r="D1320">
        <v>18075.706004906799</v>
      </c>
    </row>
    <row r="1321" spans="1:4" x14ac:dyDescent="0.45">
      <c r="A1321" t="s">
        <v>32</v>
      </c>
      <c r="B1321" t="s">
        <v>4</v>
      </c>
      <c r="C1321">
        <v>2022</v>
      </c>
      <c r="D1321">
        <v>18554.0461828566</v>
      </c>
    </row>
    <row r="1322" spans="1:4" x14ac:dyDescent="0.45">
      <c r="A1322" t="s">
        <v>32</v>
      </c>
      <c r="B1322" t="s">
        <v>4</v>
      </c>
      <c r="C1322">
        <v>2023</v>
      </c>
      <c r="D1322">
        <v>19079.812213402802</v>
      </c>
    </row>
    <row r="1323" spans="1:4" x14ac:dyDescent="0.45">
      <c r="A1323" t="s">
        <v>32</v>
      </c>
      <c r="B1323" t="s">
        <v>4</v>
      </c>
      <c r="C1323">
        <v>2024</v>
      </c>
      <c r="D1323">
        <v>19652.365499170999</v>
      </c>
    </row>
    <row r="1324" spans="1:4" x14ac:dyDescent="0.45">
      <c r="A1324" t="s">
        <v>34</v>
      </c>
      <c r="B1324" t="s">
        <v>4</v>
      </c>
      <c r="C1324">
        <v>2000</v>
      </c>
      <c r="D1324">
        <v>48399.286444554702</v>
      </c>
    </row>
    <row r="1325" spans="1:4" x14ac:dyDescent="0.45">
      <c r="A1325" t="s">
        <v>34</v>
      </c>
      <c r="B1325" t="s">
        <v>4</v>
      </c>
      <c r="C1325">
        <v>2001</v>
      </c>
      <c r="D1325">
        <v>48774.148322651599</v>
      </c>
    </row>
    <row r="1326" spans="1:4" x14ac:dyDescent="0.45">
      <c r="A1326" t="s">
        <v>34</v>
      </c>
      <c r="B1326" t="s">
        <v>4</v>
      </c>
      <c r="C1326">
        <v>2002</v>
      </c>
      <c r="D1326">
        <v>49694.987091436298</v>
      </c>
    </row>
    <row r="1327" spans="1:4" x14ac:dyDescent="0.45">
      <c r="A1327" t="s">
        <v>34</v>
      </c>
      <c r="B1327" t="s">
        <v>4</v>
      </c>
      <c r="C1327">
        <v>2003</v>
      </c>
      <c r="D1327">
        <v>50139.766457999402</v>
      </c>
    </row>
    <row r="1328" spans="1:4" x14ac:dyDescent="0.45">
      <c r="A1328" t="s">
        <v>34</v>
      </c>
      <c r="B1328" t="s">
        <v>4</v>
      </c>
      <c r="C1328">
        <v>2004</v>
      </c>
      <c r="D1328">
        <v>51210.659396613803</v>
      </c>
    </row>
    <row r="1329" spans="1:4" x14ac:dyDescent="0.45">
      <c r="A1329" t="s">
        <v>34</v>
      </c>
      <c r="B1329" t="s">
        <v>4</v>
      </c>
      <c r="C1329">
        <v>2005</v>
      </c>
      <c r="D1329">
        <v>52356.537148635398</v>
      </c>
    </row>
    <row r="1330" spans="1:4" x14ac:dyDescent="0.45">
      <c r="A1330" t="s">
        <v>34</v>
      </c>
      <c r="B1330" t="s">
        <v>4</v>
      </c>
      <c r="C1330">
        <v>2006</v>
      </c>
      <c r="D1330">
        <v>53195.760857385103</v>
      </c>
    </row>
    <row r="1331" spans="1:4" x14ac:dyDescent="0.45">
      <c r="A1331" t="s">
        <v>34</v>
      </c>
      <c r="B1331" t="s">
        <v>4</v>
      </c>
      <c r="C1331">
        <v>2007</v>
      </c>
      <c r="D1331">
        <v>53761.840799168502</v>
      </c>
    </row>
    <row r="1332" spans="1:4" x14ac:dyDescent="0.45">
      <c r="A1332" t="s">
        <v>34</v>
      </c>
      <c r="B1332" t="s">
        <v>4</v>
      </c>
      <c r="C1332">
        <v>2008</v>
      </c>
      <c r="D1332">
        <v>53711.658032965403</v>
      </c>
    </row>
    <row r="1333" spans="1:4" x14ac:dyDescent="0.45">
      <c r="A1333" t="s">
        <v>34</v>
      </c>
      <c r="B1333" t="s">
        <v>4</v>
      </c>
      <c r="C1333">
        <v>2009</v>
      </c>
      <c r="D1333">
        <v>51552.402032197497</v>
      </c>
    </row>
    <row r="1334" spans="1:4" x14ac:dyDescent="0.45">
      <c r="A1334" t="s">
        <v>34</v>
      </c>
      <c r="B1334" t="s">
        <v>4</v>
      </c>
      <c r="C1334">
        <v>2010</v>
      </c>
      <c r="D1334">
        <v>52558.420061780598</v>
      </c>
    </row>
    <row r="1335" spans="1:4" x14ac:dyDescent="0.45">
      <c r="A1335" t="s">
        <v>34</v>
      </c>
      <c r="B1335" t="s">
        <v>4</v>
      </c>
      <c r="C1335">
        <v>2011</v>
      </c>
      <c r="D1335">
        <v>53681.108480934497</v>
      </c>
    </row>
    <row r="1336" spans="1:4" x14ac:dyDescent="0.45">
      <c r="A1336" t="s">
        <v>34</v>
      </c>
      <c r="B1336" t="s">
        <v>4</v>
      </c>
      <c r="C1336">
        <v>2012</v>
      </c>
      <c r="D1336">
        <v>54034.782168031801</v>
      </c>
    </row>
    <row r="1337" spans="1:4" x14ac:dyDescent="0.45">
      <c r="A1337" t="s">
        <v>34</v>
      </c>
      <c r="B1337" t="s">
        <v>4</v>
      </c>
      <c r="C1337">
        <v>2013</v>
      </c>
      <c r="D1337">
        <v>54712.1568593677</v>
      </c>
    </row>
    <row r="1338" spans="1:4" x14ac:dyDescent="0.45">
      <c r="A1338" t="s">
        <v>34</v>
      </c>
      <c r="B1338" t="s">
        <v>4</v>
      </c>
      <c r="C1338">
        <v>2014</v>
      </c>
      <c r="D1338">
        <v>55723.461565250604</v>
      </c>
    </row>
    <row r="1339" spans="1:4" x14ac:dyDescent="0.45">
      <c r="A1339" t="s">
        <v>34</v>
      </c>
      <c r="B1339" t="s">
        <v>4</v>
      </c>
      <c r="C1339">
        <v>2015</v>
      </c>
      <c r="D1339">
        <v>55660.845584075898</v>
      </c>
    </row>
    <row r="1340" spans="1:4" x14ac:dyDescent="0.45">
      <c r="A1340" t="s">
        <v>34</v>
      </c>
      <c r="B1340" t="s">
        <v>4</v>
      </c>
      <c r="C1340">
        <v>2016</v>
      </c>
      <c r="D1340">
        <v>55606.132994818399</v>
      </c>
    </row>
    <row r="1341" spans="1:4" x14ac:dyDescent="0.45">
      <c r="A1341" t="s">
        <v>34</v>
      </c>
      <c r="B1341" t="s">
        <v>4</v>
      </c>
      <c r="C1341">
        <v>2017</v>
      </c>
      <c r="D1341">
        <v>56612.306219177699</v>
      </c>
    </row>
    <row r="1342" spans="1:4" x14ac:dyDescent="0.45">
      <c r="A1342" t="s">
        <v>34</v>
      </c>
      <c r="B1342" t="s">
        <v>4</v>
      </c>
      <c r="C1342">
        <v>2018</v>
      </c>
      <c r="D1342">
        <v>57337.468287003299</v>
      </c>
    </row>
    <row r="1343" spans="1:4" x14ac:dyDescent="0.45">
      <c r="A1343" t="s">
        <v>34</v>
      </c>
      <c r="B1343" t="s">
        <v>4</v>
      </c>
      <c r="C1343">
        <v>2019</v>
      </c>
      <c r="D1343">
        <v>57583.823073920401</v>
      </c>
    </row>
    <row r="1344" spans="1:4" x14ac:dyDescent="0.45">
      <c r="A1344" t="s">
        <v>34</v>
      </c>
      <c r="B1344" t="s">
        <v>4</v>
      </c>
      <c r="C1344">
        <v>2020</v>
      </c>
      <c r="D1344">
        <v>54092.857689083598</v>
      </c>
    </row>
    <row r="1345" spans="1:4" x14ac:dyDescent="0.45">
      <c r="A1345" t="s">
        <v>34</v>
      </c>
      <c r="B1345" t="s">
        <v>4</v>
      </c>
      <c r="C1345">
        <v>2021</v>
      </c>
      <c r="D1345">
        <v>56995.095202071097</v>
      </c>
    </row>
    <row r="1346" spans="1:4" x14ac:dyDescent="0.45">
      <c r="A1346" t="s">
        <v>34</v>
      </c>
      <c r="B1346" t="s">
        <v>4</v>
      </c>
      <c r="C1346">
        <v>2022</v>
      </c>
      <c r="D1346">
        <v>58583.129986013802</v>
      </c>
    </row>
    <row r="1347" spans="1:4" x14ac:dyDescent="0.45">
      <c r="A1347" t="s">
        <v>34</v>
      </c>
      <c r="B1347" t="s">
        <v>4</v>
      </c>
      <c r="C1347">
        <v>2023</v>
      </c>
      <c r="D1347">
        <v>58088.377807799501</v>
      </c>
    </row>
    <row r="1348" spans="1:4" x14ac:dyDescent="0.45">
      <c r="A1348" t="s">
        <v>34</v>
      </c>
      <c r="B1348" t="s">
        <v>4</v>
      </c>
      <c r="C1348">
        <v>2024</v>
      </c>
      <c r="D1348">
        <v>57534.091518533503</v>
      </c>
    </row>
    <row r="1349" spans="1:4" x14ac:dyDescent="0.45">
      <c r="A1349" t="s">
        <v>78</v>
      </c>
      <c r="B1349" t="s">
        <v>4</v>
      </c>
      <c r="C1349">
        <v>2000</v>
      </c>
      <c r="D1349">
        <v>68834.817990659096</v>
      </c>
    </row>
    <row r="1350" spans="1:4" x14ac:dyDescent="0.45">
      <c r="A1350" t="s">
        <v>78</v>
      </c>
      <c r="B1350" t="s">
        <v>4</v>
      </c>
      <c r="C1350">
        <v>2001</v>
      </c>
      <c r="D1350">
        <v>69489.6995050103</v>
      </c>
    </row>
    <row r="1351" spans="1:4" x14ac:dyDescent="0.45">
      <c r="A1351" t="s">
        <v>78</v>
      </c>
      <c r="B1351" t="s">
        <v>4</v>
      </c>
      <c r="C1351">
        <v>2002</v>
      </c>
      <c r="D1351">
        <v>69228.368332073296</v>
      </c>
    </row>
    <row r="1352" spans="1:4" x14ac:dyDescent="0.45">
      <c r="A1352" t="s">
        <v>78</v>
      </c>
      <c r="B1352" t="s">
        <v>4</v>
      </c>
      <c r="C1352">
        <v>2003</v>
      </c>
      <c r="D1352">
        <v>68521.342029294305</v>
      </c>
    </row>
    <row r="1353" spans="1:4" x14ac:dyDescent="0.45">
      <c r="A1353" t="s">
        <v>78</v>
      </c>
      <c r="B1353" t="s">
        <v>4</v>
      </c>
      <c r="C1353">
        <v>2004</v>
      </c>
      <c r="D1353">
        <v>69812.378758031002</v>
      </c>
    </row>
    <row r="1354" spans="1:4" x14ac:dyDescent="0.45">
      <c r="A1354" t="s">
        <v>78</v>
      </c>
      <c r="B1354" t="s">
        <v>4</v>
      </c>
      <c r="C1354">
        <v>2005</v>
      </c>
      <c r="D1354">
        <v>71414.349558236805</v>
      </c>
    </row>
    <row r="1355" spans="1:4" x14ac:dyDescent="0.45">
      <c r="A1355" t="s">
        <v>78</v>
      </c>
      <c r="B1355" t="s">
        <v>4</v>
      </c>
      <c r="C1355">
        <v>2006</v>
      </c>
      <c r="D1355">
        <v>73901.614962857697</v>
      </c>
    </row>
    <row r="1356" spans="1:4" x14ac:dyDescent="0.45">
      <c r="A1356" t="s">
        <v>78</v>
      </c>
      <c r="B1356" t="s">
        <v>4</v>
      </c>
      <c r="C1356">
        <v>2007</v>
      </c>
      <c r="D1356">
        <v>76161.560023211598</v>
      </c>
    </row>
    <row r="1357" spans="1:4" x14ac:dyDescent="0.45">
      <c r="A1357" t="s">
        <v>78</v>
      </c>
      <c r="B1357" t="s">
        <v>4</v>
      </c>
      <c r="C1357">
        <v>2008</v>
      </c>
      <c r="D1357">
        <v>77103.718832063198</v>
      </c>
    </row>
    <row r="1358" spans="1:4" x14ac:dyDescent="0.45">
      <c r="A1358" t="s">
        <v>78</v>
      </c>
      <c r="B1358" t="s">
        <v>4</v>
      </c>
      <c r="C1358">
        <v>2009</v>
      </c>
      <c r="D1358">
        <v>74672.9512725807</v>
      </c>
    </row>
    <row r="1359" spans="1:4" x14ac:dyDescent="0.45">
      <c r="A1359" t="s">
        <v>78</v>
      </c>
      <c r="B1359" t="s">
        <v>4</v>
      </c>
      <c r="C1359">
        <v>2010</v>
      </c>
      <c r="D1359">
        <v>76308.8064520802</v>
      </c>
    </row>
    <row r="1360" spans="1:4" x14ac:dyDescent="0.45">
      <c r="A1360" t="s">
        <v>78</v>
      </c>
      <c r="B1360" t="s">
        <v>4</v>
      </c>
      <c r="C1360">
        <v>2011</v>
      </c>
      <c r="D1360">
        <v>76527.336153994504</v>
      </c>
    </row>
    <row r="1361" spans="1:4" x14ac:dyDescent="0.45">
      <c r="A1361" t="s">
        <v>78</v>
      </c>
      <c r="B1361" t="s">
        <v>4</v>
      </c>
      <c r="C1361">
        <v>2012</v>
      </c>
      <c r="D1361">
        <v>76570.237898712105</v>
      </c>
    </row>
    <row r="1362" spans="1:4" x14ac:dyDescent="0.45">
      <c r="A1362" t="s">
        <v>78</v>
      </c>
      <c r="B1362" t="s">
        <v>4</v>
      </c>
      <c r="C1362">
        <v>2013</v>
      </c>
      <c r="D1362">
        <v>77084.6656456739</v>
      </c>
    </row>
    <row r="1363" spans="1:4" x14ac:dyDescent="0.45">
      <c r="A1363" t="s">
        <v>78</v>
      </c>
      <c r="B1363" t="s">
        <v>4</v>
      </c>
      <c r="C1363">
        <v>2014</v>
      </c>
      <c r="D1363">
        <v>78086.680524984098</v>
      </c>
    </row>
    <row r="1364" spans="1:4" x14ac:dyDescent="0.45">
      <c r="A1364" t="s">
        <v>78</v>
      </c>
      <c r="B1364" t="s">
        <v>4</v>
      </c>
      <c r="C1364">
        <v>2015</v>
      </c>
      <c r="D1364">
        <v>78325.748741769494</v>
      </c>
    </row>
    <row r="1365" spans="1:4" x14ac:dyDescent="0.45">
      <c r="A1365" t="s">
        <v>78</v>
      </c>
      <c r="B1365" t="s">
        <v>4</v>
      </c>
      <c r="C1365">
        <v>2016</v>
      </c>
      <c r="D1365">
        <v>78956.066731504194</v>
      </c>
    </row>
    <row r="1366" spans="1:4" x14ac:dyDescent="0.45">
      <c r="A1366" t="s">
        <v>78</v>
      </c>
      <c r="B1366" t="s">
        <v>4</v>
      </c>
      <c r="C1366">
        <v>2017</v>
      </c>
      <c r="D1366">
        <v>79333.743781088095</v>
      </c>
    </row>
    <row r="1367" spans="1:4" x14ac:dyDescent="0.45">
      <c r="A1367" t="s">
        <v>78</v>
      </c>
      <c r="B1367" t="s">
        <v>4</v>
      </c>
      <c r="C1367">
        <v>2018</v>
      </c>
      <c r="D1367">
        <v>81371.894412085501</v>
      </c>
    </row>
    <row r="1368" spans="1:4" x14ac:dyDescent="0.45">
      <c r="A1368" t="s">
        <v>78</v>
      </c>
      <c r="B1368" t="s">
        <v>4</v>
      </c>
      <c r="C1368">
        <v>2019</v>
      </c>
      <c r="D1368">
        <v>81694.630652313994</v>
      </c>
    </row>
    <row r="1369" spans="1:4" x14ac:dyDescent="0.45">
      <c r="A1369" t="s">
        <v>78</v>
      </c>
      <c r="B1369" t="s">
        <v>4</v>
      </c>
      <c r="C1369">
        <v>2020</v>
      </c>
      <c r="D1369">
        <v>79270.871368714099</v>
      </c>
    </row>
    <row r="1370" spans="1:4" x14ac:dyDescent="0.45">
      <c r="A1370" t="s">
        <v>78</v>
      </c>
      <c r="B1370" t="s">
        <v>4</v>
      </c>
      <c r="C1370">
        <v>2021</v>
      </c>
      <c r="D1370">
        <v>83524.983288019503</v>
      </c>
    </row>
    <row r="1371" spans="1:4" x14ac:dyDescent="0.45">
      <c r="A1371" t="s">
        <v>78</v>
      </c>
      <c r="B1371" t="s">
        <v>4</v>
      </c>
      <c r="C1371">
        <v>2022</v>
      </c>
      <c r="D1371">
        <v>85762.282917430406</v>
      </c>
    </row>
    <row r="1372" spans="1:4" x14ac:dyDescent="0.45">
      <c r="A1372" t="s">
        <v>78</v>
      </c>
      <c r="B1372" t="s">
        <v>4</v>
      </c>
      <c r="C1372">
        <v>2023</v>
      </c>
      <c r="D1372">
        <v>85383.356450400795</v>
      </c>
    </row>
    <row r="1373" spans="1:4" x14ac:dyDescent="0.45">
      <c r="A1373" t="s">
        <v>78</v>
      </c>
      <c r="B1373" t="s">
        <v>4</v>
      </c>
      <c r="C1373">
        <v>2024</v>
      </c>
      <c r="D1373">
        <v>85448.0585577007</v>
      </c>
    </row>
    <row r="1374" spans="1:4" x14ac:dyDescent="0.45">
      <c r="A1374" t="s">
        <v>37</v>
      </c>
      <c r="B1374" t="s">
        <v>4</v>
      </c>
      <c r="C1374">
        <v>2000</v>
      </c>
      <c r="D1374">
        <v>4065.8670780442899</v>
      </c>
    </row>
    <row r="1375" spans="1:4" x14ac:dyDescent="0.45">
      <c r="A1375" t="s">
        <v>37</v>
      </c>
      <c r="B1375" t="s">
        <v>4</v>
      </c>
      <c r="C1375">
        <v>2001</v>
      </c>
      <c r="D1375">
        <v>4372.4356060833898</v>
      </c>
    </row>
    <row r="1376" spans="1:4" x14ac:dyDescent="0.45">
      <c r="A1376" t="s">
        <v>37</v>
      </c>
      <c r="B1376" t="s">
        <v>4</v>
      </c>
      <c r="C1376">
        <v>2002</v>
      </c>
      <c r="D1376">
        <v>4744.3818247530698</v>
      </c>
    </row>
    <row r="1377" spans="1:4" x14ac:dyDescent="0.45">
      <c r="A1377" t="s">
        <v>37</v>
      </c>
      <c r="B1377" t="s">
        <v>4</v>
      </c>
      <c r="C1377">
        <v>2003</v>
      </c>
      <c r="D1377">
        <v>5191.78118308167</v>
      </c>
    </row>
    <row r="1378" spans="1:4" x14ac:dyDescent="0.45">
      <c r="A1378" t="s">
        <v>37</v>
      </c>
      <c r="B1378" t="s">
        <v>4</v>
      </c>
      <c r="C1378">
        <v>2004</v>
      </c>
      <c r="D1378">
        <v>5684.3881718733001</v>
      </c>
    </row>
    <row r="1379" spans="1:4" x14ac:dyDescent="0.45">
      <c r="A1379" t="s">
        <v>37</v>
      </c>
      <c r="B1379" t="s">
        <v>4</v>
      </c>
      <c r="C1379">
        <v>2005</v>
      </c>
      <c r="D1379">
        <v>6298.2992980859799</v>
      </c>
    </row>
    <row r="1380" spans="1:4" x14ac:dyDescent="0.45">
      <c r="A1380" t="s">
        <v>37</v>
      </c>
      <c r="B1380" t="s">
        <v>4</v>
      </c>
      <c r="C1380">
        <v>2006</v>
      </c>
      <c r="D1380">
        <v>7057.1113159530396</v>
      </c>
    </row>
    <row r="1381" spans="1:4" x14ac:dyDescent="0.45">
      <c r="A1381" t="s">
        <v>37</v>
      </c>
      <c r="B1381" t="s">
        <v>4</v>
      </c>
      <c r="C1381">
        <v>2007</v>
      </c>
      <c r="D1381">
        <v>8013.7837573913102</v>
      </c>
    </row>
    <row r="1382" spans="1:4" x14ac:dyDescent="0.45">
      <c r="A1382" t="s">
        <v>37</v>
      </c>
      <c r="B1382" t="s">
        <v>4</v>
      </c>
      <c r="C1382">
        <v>2008</v>
      </c>
      <c r="D1382">
        <v>8743.7020031298998</v>
      </c>
    </row>
    <row r="1383" spans="1:4" x14ac:dyDescent="0.45">
      <c r="A1383" t="s">
        <v>37</v>
      </c>
      <c r="B1383" t="s">
        <v>4</v>
      </c>
      <c r="C1383">
        <v>2009</v>
      </c>
      <c r="D1383">
        <v>9518.6812835194505</v>
      </c>
    </row>
    <row r="1384" spans="1:4" x14ac:dyDescent="0.45">
      <c r="A1384" t="s">
        <v>37</v>
      </c>
      <c r="B1384" t="s">
        <v>4</v>
      </c>
      <c r="C1384">
        <v>2010</v>
      </c>
      <c r="D1384">
        <v>10476.1525652407</v>
      </c>
    </row>
    <row r="1385" spans="1:4" x14ac:dyDescent="0.45">
      <c r="A1385" t="s">
        <v>37</v>
      </c>
      <c r="B1385" t="s">
        <v>4</v>
      </c>
      <c r="C1385">
        <v>2011</v>
      </c>
      <c r="D1385">
        <v>11404.9179835542</v>
      </c>
    </row>
    <row r="1386" spans="1:4" x14ac:dyDescent="0.45">
      <c r="A1386" t="s">
        <v>37</v>
      </c>
      <c r="B1386" t="s">
        <v>4</v>
      </c>
      <c r="C1386">
        <v>2012</v>
      </c>
      <c r="D1386">
        <v>12217.9343813101</v>
      </c>
    </row>
    <row r="1387" spans="1:4" x14ac:dyDescent="0.45">
      <c r="A1387" t="s">
        <v>37</v>
      </c>
      <c r="B1387" t="s">
        <v>4</v>
      </c>
      <c r="C1387">
        <v>2013</v>
      </c>
      <c r="D1387">
        <v>13080.878786474401</v>
      </c>
    </row>
    <row r="1388" spans="1:4" x14ac:dyDescent="0.45">
      <c r="A1388" t="s">
        <v>37</v>
      </c>
      <c r="B1388" t="s">
        <v>4</v>
      </c>
      <c r="C1388">
        <v>2014</v>
      </c>
      <c r="D1388">
        <v>13968.518778592201</v>
      </c>
    </row>
    <row r="1389" spans="1:4" x14ac:dyDescent="0.45">
      <c r="A1389" t="s">
        <v>37</v>
      </c>
      <c r="B1389" t="s">
        <v>4</v>
      </c>
      <c r="C1389">
        <v>2015</v>
      </c>
      <c r="D1389">
        <v>14857.1088234405</v>
      </c>
    </row>
    <row r="1390" spans="1:4" x14ac:dyDescent="0.45">
      <c r="A1390" t="s">
        <v>37</v>
      </c>
      <c r="B1390" t="s">
        <v>4</v>
      </c>
      <c r="C1390">
        <v>2016</v>
      </c>
      <c r="D1390">
        <v>15772.837260750201</v>
      </c>
    </row>
    <row r="1391" spans="1:4" x14ac:dyDescent="0.45">
      <c r="A1391" t="s">
        <v>37</v>
      </c>
      <c r="B1391" t="s">
        <v>4</v>
      </c>
      <c r="C1391">
        <v>2017</v>
      </c>
      <c r="D1391">
        <v>16758.046397685801</v>
      </c>
    </row>
    <row r="1392" spans="1:4" x14ac:dyDescent="0.45">
      <c r="A1392" t="s">
        <v>37</v>
      </c>
      <c r="B1392" t="s">
        <v>4</v>
      </c>
      <c r="C1392">
        <v>2018</v>
      </c>
      <c r="D1392">
        <v>17807.049055224401</v>
      </c>
    </row>
    <row r="1393" spans="1:4" x14ac:dyDescent="0.45">
      <c r="A1393" t="s">
        <v>37</v>
      </c>
      <c r="B1393" t="s">
        <v>4</v>
      </c>
      <c r="C1393">
        <v>2019</v>
      </c>
      <c r="D1393">
        <v>18820.587164564498</v>
      </c>
    </row>
    <row r="1394" spans="1:4" x14ac:dyDescent="0.45">
      <c r="A1394" t="s">
        <v>37</v>
      </c>
      <c r="B1394" t="s">
        <v>4</v>
      </c>
      <c r="C1394">
        <v>2020</v>
      </c>
      <c r="D1394">
        <v>19215.101249101201</v>
      </c>
    </row>
    <row r="1395" spans="1:4" x14ac:dyDescent="0.45">
      <c r="A1395" t="s">
        <v>37</v>
      </c>
      <c r="B1395" t="s">
        <v>4</v>
      </c>
      <c r="C1395">
        <v>2021</v>
      </c>
      <c r="D1395">
        <v>20843.297834737699</v>
      </c>
    </row>
    <row r="1396" spans="1:4" x14ac:dyDescent="0.45">
      <c r="A1396" t="s">
        <v>37</v>
      </c>
      <c r="B1396" t="s">
        <v>4</v>
      </c>
      <c r="C1396">
        <v>2022</v>
      </c>
      <c r="D1396">
        <v>21499.312555975699</v>
      </c>
    </row>
    <row r="1397" spans="1:4" x14ac:dyDescent="0.45">
      <c r="A1397" t="s">
        <v>37</v>
      </c>
      <c r="B1397" t="s">
        <v>4</v>
      </c>
      <c r="C1397">
        <v>2023</v>
      </c>
      <c r="D1397">
        <v>22687.251953432798</v>
      </c>
    </row>
    <row r="1398" spans="1:4" x14ac:dyDescent="0.45">
      <c r="A1398" t="s">
        <v>37</v>
      </c>
      <c r="B1398" t="s">
        <v>4</v>
      </c>
      <c r="C1398">
        <v>2024</v>
      </c>
      <c r="D1398">
        <v>23841.476914181701</v>
      </c>
    </row>
    <row r="1399" spans="1:4" x14ac:dyDescent="0.45">
      <c r="A1399" t="s">
        <v>47</v>
      </c>
      <c r="B1399" t="s">
        <v>4</v>
      </c>
      <c r="C1399">
        <v>2000</v>
      </c>
      <c r="D1399">
        <v>49955.646128649598</v>
      </c>
    </row>
    <row r="1400" spans="1:4" x14ac:dyDescent="0.45">
      <c r="A1400" t="s">
        <v>47</v>
      </c>
      <c r="B1400" t="s">
        <v>4</v>
      </c>
      <c r="C1400">
        <v>2001</v>
      </c>
      <c r="D1400">
        <v>50687.650044792397</v>
      </c>
    </row>
    <row r="1401" spans="1:4" x14ac:dyDescent="0.45">
      <c r="A1401" t="s">
        <v>47</v>
      </c>
      <c r="B1401" t="s">
        <v>4</v>
      </c>
      <c r="C1401">
        <v>2002</v>
      </c>
      <c r="D1401">
        <v>50486.998248550997</v>
      </c>
    </row>
    <row r="1402" spans="1:4" x14ac:dyDescent="0.45">
      <c r="A1402" t="s">
        <v>47</v>
      </c>
      <c r="B1402" t="s">
        <v>4</v>
      </c>
      <c r="C1402">
        <v>2003</v>
      </c>
      <c r="D1402">
        <v>50191.721938961098</v>
      </c>
    </row>
    <row r="1403" spans="1:4" x14ac:dyDescent="0.45">
      <c r="A1403" t="s">
        <v>47</v>
      </c>
      <c r="B1403" t="s">
        <v>4</v>
      </c>
      <c r="C1403">
        <v>2004</v>
      </c>
      <c r="D1403">
        <v>50786.017646327498</v>
      </c>
    </row>
    <row r="1404" spans="1:4" x14ac:dyDescent="0.45">
      <c r="A1404" t="s">
        <v>47</v>
      </c>
      <c r="B1404" t="s">
        <v>4</v>
      </c>
      <c r="C1404">
        <v>2005</v>
      </c>
      <c r="D1404">
        <v>51264.819374894098</v>
      </c>
    </row>
    <row r="1405" spans="1:4" x14ac:dyDescent="0.45">
      <c r="A1405" t="s">
        <v>47</v>
      </c>
      <c r="B1405" t="s">
        <v>4</v>
      </c>
      <c r="C1405">
        <v>2006</v>
      </c>
      <c r="D1405">
        <v>53307.162376751701</v>
      </c>
    </row>
    <row r="1406" spans="1:4" x14ac:dyDescent="0.45">
      <c r="A1406" t="s">
        <v>47</v>
      </c>
      <c r="B1406" t="s">
        <v>4</v>
      </c>
      <c r="C1406">
        <v>2007</v>
      </c>
      <c r="D1406">
        <v>54920.6589299724</v>
      </c>
    </row>
    <row r="1407" spans="1:4" x14ac:dyDescent="0.45">
      <c r="A1407" t="s">
        <v>47</v>
      </c>
      <c r="B1407" t="s">
        <v>4</v>
      </c>
      <c r="C1407">
        <v>2008</v>
      </c>
      <c r="D1407">
        <v>55513.755885831502</v>
      </c>
    </row>
    <row r="1408" spans="1:4" x14ac:dyDescent="0.45">
      <c r="A1408" t="s">
        <v>47</v>
      </c>
      <c r="B1408" t="s">
        <v>4</v>
      </c>
      <c r="C1408">
        <v>2009</v>
      </c>
      <c r="D1408">
        <v>52568.797424994998</v>
      </c>
    </row>
    <row r="1409" spans="1:4" x14ac:dyDescent="0.45">
      <c r="A1409" t="s">
        <v>47</v>
      </c>
      <c r="B1409" t="s">
        <v>4</v>
      </c>
      <c r="C1409">
        <v>2010</v>
      </c>
      <c r="D1409">
        <v>54826.255453315003</v>
      </c>
    </row>
    <row r="1410" spans="1:4" x14ac:dyDescent="0.45">
      <c r="A1410" t="s">
        <v>47</v>
      </c>
      <c r="B1410" t="s">
        <v>4</v>
      </c>
      <c r="C1410">
        <v>2011</v>
      </c>
      <c r="D1410">
        <v>57950.958972967703</v>
      </c>
    </row>
    <row r="1411" spans="1:4" x14ac:dyDescent="0.45">
      <c r="A1411" t="s">
        <v>47</v>
      </c>
      <c r="B1411" t="s">
        <v>4</v>
      </c>
      <c r="C1411">
        <v>2012</v>
      </c>
      <c r="D1411">
        <v>58110.376851224501</v>
      </c>
    </row>
    <row r="1412" spans="1:4" x14ac:dyDescent="0.45">
      <c r="A1412" t="s">
        <v>47</v>
      </c>
      <c r="B1412" t="s">
        <v>4</v>
      </c>
      <c r="C1412">
        <v>2013</v>
      </c>
      <c r="D1412">
        <v>58182.076617695297</v>
      </c>
    </row>
    <row r="1413" spans="1:4" x14ac:dyDescent="0.45">
      <c r="A1413" t="s">
        <v>47</v>
      </c>
      <c r="B1413" t="s">
        <v>4</v>
      </c>
      <c r="C1413">
        <v>2014</v>
      </c>
      <c r="D1413">
        <v>59203.234087996301</v>
      </c>
    </row>
    <row r="1414" spans="1:4" x14ac:dyDescent="0.45">
      <c r="A1414" t="s">
        <v>47</v>
      </c>
      <c r="B1414" t="s">
        <v>4</v>
      </c>
      <c r="C1414">
        <v>2015</v>
      </c>
      <c r="D1414">
        <v>59668.989035528197</v>
      </c>
    </row>
    <row r="1415" spans="1:4" x14ac:dyDescent="0.45">
      <c r="A1415" t="s">
        <v>47</v>
      </c>
      <c r="B1415" t="s">
        <v>4</v>
      </c>
      <c r="C1415">
        <v>2016</v>
      </c>
      <c r="D1415">
        <v>60504.585741716102</v>
      </c>
    </row>
    <row r="1416" spans="1:4" x14ac:dyDescent="0.45">
      <c r="A1416" t="s">
        <v>47</v>
      </c>
      <c r="B1416" t="s">
        <v>4</v>
      </c>
      <c r="C1416">
        <v>2017</v>
      </c>
      <c r="D1416">
        <v>61965.434290496501</v>
      </c>
    </row>
    <row r="1417" spans="1:4" x14ac:dyDescent="0.45">
      <c r="A1417" t="s">
        <v>47</v>
      </c>
      <c r="B1417" t="s">
        <v>4</v>
      </c>
      <c r="C1417">
        <v>2018</v>
      </c>
      <c r="D1417">
        <v>62481.118397104503</v>
      </c>
    </row>
    <row r="1418" spans="1:4" x14ac:dyDescent="0.45">
      <c r="A1418" t="s">
        <v>47</v>
      </c>
      <c r="B1418" t="s">
        <v>4</v>
      </c>
      <c r="C1418">
        <v>2019</v>
      </c>
      <c r="D1418">
        <v>62949.893251185502</v>
      </c>
    </row>
    <row r="1419" spans="1:4" x14ac:dyDescent="0.45">
      <c r="A1419" t="s">
        <v>47</v>
      </c>
      <c r="B1419" t="s">
        <v>4</v>
      </c>
      <c r="C1419">
        <v>2020</v>
      </c>
      <c r="D1419">
        <v>60299.576771080901</v>
      </c>
    </row>
    <row r="1420" spans="1:4" x14ac:dyDescent="0.45">
      <c r="A1420" t="s">
        <v>47</v>
      </c>
      <c r="B1420" t="s">
        <v>4</v>
      </c>
      <c r="C1420">
        <v>2021</v>
      </c>
      <c r="D1420">
        <v>62630.7748127737</v>
      </c>
    </row>
    <row r="1421" spans="1:4" x14ac:dyDescent="0.45">
      <c r="A1421" t="s">
        <v>47</v>
      </c>
      <c r="B1421" t="s">
        <v>4</v>
      </c>
      <c r="C1421">
        <v>2022</v>
      </c>
      <c r="D1421">
        <v>63777.929102929898</v>
      </c>
    </row>
    <row r="1422" spans="1:4" x14ac:dyDescent="0.45">
      <c r="A1422" t="s">
        <v>47</v>
      </c>
      <c r="B1422" t="s">
        <v>4</v>
      </c>
      <c r="C1422">
        <v>2023</v>
      </c>
      <c r="D1422">
        <v>63140.1949099669</v>
      </c>
    </row>
    <row r="1423" spans="1:4" x14ac:dyDescent="0.45">
      <c r="A1423" t="s">
        <v>47</v>
      </c>
      <c r="B1423" t="s">
        <v>4</v>
      </c>
      <c r="C1423">
        <v>2024</v>
      </c>
      <c r="D1423">
        <v>62654.602264023</v>
      </c>
    </row>
    <row r="1424" spans="1:4" x14ac:dyDescent="0.45">
      <c r="A1424" t="s">
        <v>39</v>
      </c>
      <c r="B1424" t="s">
        <v>4</v>
      </c>
      <c r="C1424">
        <v>2000</v>
      </c>
      <c r="D1424">
        <v>9981.6277508159292</v>
      </c>
    </row>
    <row r="1425" spans="1:4" x14ac:dyDescent="0.45">
      <c r="A1425" t="s">
        <v>39</v>
      </c>
      <c r="B1425" t="s">
        <v>4</v>
      </c>
      <c r="C1425">
        <v>2001</v>
      </c>
      <c r="D1425">
        <v>10117.3331821542</v>
      </c>
    </row>
    <row r="1426" spans="1:4" x14ac:dyDescent="0.45">
      <c r="A1426" t="s">
        <v>39</v>
      </c>
      <c r="B1426" t="s">
        <v>4</v>
      </c>
      <c r="C1426">
        <v>2002</v>
      </c>
      <c r="D1426">
        <v>10143.5063456555</v>
      </c>
    </row>
    <row r="1427" spans="1:4" x14ac:dyDescent="0.45">
      <c r="A1427" t="s">
        <v>39</v>
      </c>
      <c r="B1427" t="s">
        <v>4</v>
      </c>
      <c r="C1427">
        <v>2003</v>
      </c>
      <c r="D1427">
        <v>10250.376550149</v>
      </c>
    </row>
    <row r="1428" spans="1:4" x14ac:dyDescent="0.45">
      <c r="A1428" t="s">
        <v>39</v>
      </c>
      <c r="B1428" t="s">
        <v>4</v>
      </c>
      <c r="C1428">
        <v>2004</v>
      </c>
      <c r="D1428">
        <v>10451.8217511529</v>
      </c>
    </row>
    <row r="1429" spans="1:4" x14ac:dyDescent="0.45">
      <c r="A1429" t="s">
        <v>39</v>
      </c>
      <c r="B1429" t="s">
        <v>4</v>
      </c>
      <c r="C1429">
        <v>2005</v>
      </c>
      <c r="D1429">
        <v>10700.6090372525</v>
      </c>
    </row>
    <row r="1430" spans="1:4" x14ac:dyDescent="0.45">
      <c r="A1430" t="s">
        <v>39</v>
      </c>
      <c r="B1430" t="s">
        <v>4</v>
      </c>
      <c r="C1430">
        <v>2006</v>
      </c>
      <c r="D1430">
        <v>11211.8320228671</v>
      </c>
    </row>
    <row r="1431" spans="1:4" x14ac:dyDescent="0.45">
      <c r="A1431" t="s">
        <v>39</v>
      </c>
      <c r="B1431" t="s">
        <v>4</v>
      </c>
      <c r="C1431">
        <v>2007</v>
      </c>
      <c r="D1431">
        <v>11782.006071702601</v>
      </c>
    </row>
    <row r="1432" spans="1:4" x14ac:dyDescent="0.45">
      <c r="A1432" t="s">
        <v>39</v>
      </c>
      <c r="B1432" t="s">
        <v>4</v>
      </c>
      <c r="C1432">
        <v>2008</v>
      </c>
      <c r="D1432">
        <v>12391.5847624938</v>
      </c>
    </row>
    <row r="1433" spans="1:4" x14ac:dyDescent="0.45">
      <c r="A1433" t="s">
        <v>39</v>
      </c>
      <c r="B1433" t="s">
        <v>4</v>
      </c>
      <c r="C1433">
        <v>2009</v>
      </c>
      <c r="D1433">
        <v>12728.0814587564</v>
      </c>
    </row>
    <row r="1434" spans="1:4" x14ac:dyDescent="0.45">
      <c r="A1434" t="s">
        <v>39</v>
      </c>
      <c r="B1434" t="s">
        <v>4</v>
      </c>
      <c r="C1434">
        <v>2010</v>
      </c>
      <c r="D1434">
        <v>13128.987833483099</v>
      </c>
    </row>
    <row r="1435" spans="1:4" x14ac:dyDescent="0.45">
      <c r="A1435" t="s">
        <v>39</v>
      </c>
      <c r="B1435" t="s">
        <v>4</v>
      </c>
      <c r="C1435">
        <v>2011</v>
      </c>
      <c r="D1435">
        <v>13082.4263680239</v>
      </c>
    </row>
    <row r="1436" spans="1:4" x14ac:dyDescent="0.45">
      <c r="A1436" t="s">
        <v>39</v>
      </c>
      <c r="B1436" t="s">
        <v>4</v>
      </c>
      <c r="C1436">
        <v>2012</v>
      </c>
      <c r="D1436">
        <v>13076.805239487599</v>
      </c>
    </row>
    <row r="1437" spans="1:4" x14ac:dyDescent="0.45">
      <c r="A1437" t="s">
        <v>39</v>
      </c>
      <c r="B1437" t="s">
        <v>4</v>
      </c>
      <c r="C1437">
        <v>2013</v>
      </c>
      <c r="D1437">
        <v>13058.074823823699</v>
      </c>
    </row>
    <row r="1438" spans="1:4" x14ac:dyDescent="0.45">
      <c r="A1438" t="s">
        <v>39</v>
      </c>
      <c r="B1438" t="s">
        <v>4</v>
      </c>
      <c r="C1438">
        <v>2014</v>
      </c>
      <c r="D1438">
        <v>13136.365629809899</v>
      </c>
    </row>
    <row r="1439" spans="1:4" x14ac:dyDescent="0.45">
      <c r="A1439" t="s">
        <v>39</v>
      </c>
      <c r="B1439" t="s">
        <v>4</v>
      </c>
      <c r="C1439">
        <v>2015</v>
      </c>
      <c r="D1439">
        <v>13425.911959949201</v>
      </c>
    </row>
    <row r="1440" spans="1:4" x14ac:dyDescent="0.45">
      <c r="A1440" t="s">
        <v>39</v>
      </c>
      <c r="B1440" t="s">
        <v>4</v>
      </c>
      <c r="C1440">
        <v>2016</v>
      </c>
      <c r="D1440">
        <v>13727.320160081599</v>
      </c>
    </row>
    <row r="1441" spans="1:4" x14ac:dyDescent="0.45">
      <c r="A1441" t="s">
        <v>39</v>
      </c>
      <c r="B1441" t="s">
        <v>4</v>
      </c>
      <c r="C1441">
        <v>2017</v>
      </c>
      <c r="D1441">
        <v>14018.360593441101</v>
      </c>
    </row>
    <row r="1442" spans="1:4" x14ac:dyDescent="0.45">
      <c r="A1442" t="s">
        <v>39</v>
      </c>
      <c r="B1442" t="s">
        <v>4</v>
      </c>
      <c r="C1442">
        <v>2018</v>
      </c>
      <c r="D1442">
        <v>14488.209434026099</v>
      </c>
    </row>
    <row r="1443" spans="1:4" x14ac:dyDescent="0.45">
      <c r="A1443" t="s">
        <v>39</v>
      </c>
      <c r="B1443" t="s">
        <v>4</v>
      </c>
      <c r="C1443">
        <v>2019</v>
      </c>
      <c r="D1443">
        <v>15026.568243682999</v>
      </c>
    </row>
    <row r="1444" spans="1:4" x14ac:dyDescent="0.45">
      <c r="A1444" t="s">
        <v>39</v>
      </c>
      <c r="B1444" t="s">
        <v>4</v>
      </c>
      <c r="C1444">
        <v>2020</v>
      </c>
      <c r="D1444">
        <v>15309.2359881835</v>
      </c>
    </row>
    <row r="1445" spans="1:4" x14ac:dyDescent="0.45">
      <c r="A1445" t="s">
        <v>39</v>
      </c>
      <c r="B1445" t="s">
        <v>4</v>
      </c>
      <c r="C1445">
        <v>2021</v>
      </c>
      <c r="D1445">
        <v>15579.016086155099</v>
      </c>
    </row>
    <row r="1446" spans="1:4" x14ac:dyDescent="0.45">
      <c r="A1446" t="s">
        <v>39</v>
      </c>
      <c r="B1446" t="s">
        <v>4</v>
      </c>
      <c r="C1446">
        <v>2022</v>
      </c>
      <c r="D1446">
        <v>16360.390775010999</v>
      </c>
    </row>
    <row r="1447" spans="1:4" x14ac:dyDescent="0.45">
      <c r="A1447" t="s">
        <v>39</v>
      </c>
      <c r="B1447" t="s">
        <v>4</v>
      </c>
      <c r="C1447">
        <v>2023</v>
      </c>
      <c r="D1447">
        <v>16691.387399196199</v>
      </c>
    </row>
    <row r="1448" spans="1:4" x14ac:dyDescent="0.45">
      <c r="A1448" t="s">
        <v>39</v>
      </c>
      <c r="B1448" t="s">
        <v>4</v>
      </c>
      <c r="C1448">
        <v>2024</v>
      </c>
      <c r="D1448">
        <v>16798.151577838002</v>
      </c>
    </row>
    <row r="1449" spans="1:4" x14ac:dyDescent="0.45">
      <c r="A1449" t="s">
        <v>76</v>
      </c>
      <c r="B1449" t="s">
        <v>4</v>
      </c>
      <c r="C1449">
        <v>2000</v>
      </c>
      <c r="D1449">
        <v>39945.8971298178</v>
      </c>
    </row>
    <row r="1450" spans="1:4" x14ac:dyDescent="0.45">
      <c r="A1450" t="s">
        <v>76</v>
      </c>
      <c r="B1450" t="s">
        <v>4</v>
      </c>
      <c r="C1450">
        <v>2001</v>
      </c>
      <c r="D1450">
        <v>41224.292405739303</v>
      </c>
    </row>
    <row r="1451" spans="1:4" x14ac:dyDescent="0.45">
      <c r="A1451" t="s">
        <v>76</v>
      </c>
      <c r="B1451" t="s">
        <v>4</v>
      </c>
      <c r="C1451">
        <v>2002</v>
      </c>
      <c r="D1451">
        <v>41766.0378188791</v>
      </c>
    </row>
    <row r="1452" spans="1:4" x14ac:dyDescent="0.45">
      <c r="A1452" t="s">
        <v>76</v>
      </c>
      <c r="B1452" t="s">
        <v>4</v>
      </c>
      <c r="C1452">
        <v>2003</v>
      </c>
      <c r="D1452">
        <v>42223.130174521997</v>
      </c>
    </row>
    <row r="1453" spans="1:4" x14ac:dyDescent="0.45">
      <c r="A1453" t="s">
        <v>76</v>
      </c>
      <c r="B1453" t="s">
        <v>4</v>
      </c>
      <c r="C1453">
        <v>2004</v>
      </c>
      <c r="D1453">
        <v>42793.390232600599</v>
      </c>
    </row>
    <row r="1454" spans="1:4" x14ac:dyDescent="0.45">
      <c r="A1454" t="s">
        <v>76</v>
      </c>
      <c r="B1454" t="s">
        <v>4</v>
      </c>
      <c r="C1454">
        <v>2005</v>
      </c>
      <c r="D1454">
        <v>43570.765257403298</v>
      </c>
    </row>
    <row r="1455" spans="1:4" x14ac:dyDescent="0.45">
      <c r="A1455" t="s">
        <v>76</v>
      </c>
      <c r="B1455" t="s">
        <v>4</v>
      </c>
      <c r="C1455">
        <v>2006</v>
      </c>
      <c r="D1455">
        <v>44572.681545993102</v>
      </c>
    </row>
    <row r="1456" spans="1:4" x14ac:dyDescent="0.45">
      <c r="A1456" t="s">
        <v>76</v>
      </c>
      <c r="B1456" t="s">
        <v>4</v>
      </c>
      <c r="C1456">
        <v>2007</v>
      </c>
      <c r="D1456">
        <v>45301.284341637402</v>
      </c>
    </row>
    <row r="1457" spans="1:4" x14ac:dyDescent="0.45">
      <c r="A1457" t="s">
        <v>76</v>
      </c>
      <c r="B1457" t="s">
        <v>4</v>
      </c>
      <c r="C1457">
        <v>2008</v>
      </c>
      <c r="D1457">
        <v>44926.348951811997</v>
      </c>
    </row>
    <row r="1458" spans="1:4" x14ac:dyDescent="0.45">
      <c r="A1458" t="s">
        <v>76</v>
      </c>
      <c r="B1458" t="s">
        <v>4</v>
      </c>
      <c r="C1458">
        <v>2009</v>
      </c>
      <c r="D1458">
        <v>42852.220888454001</v>
      </c>
    </row>
    <row r="1459" spans="1:4" x14ac:dyDescent="0.45">
      <c r="A1459" t="s">
        <v>76</v>
      </c>
      <c r="B1459" t="s">
        <v>4</v>
      </c>
      <c r="C1459">
        <v>2010</v>
      </c>
      <c r="D1459">
        <v>42695.527418993297</v>
      </c>
    </row>
    <row r="1460" spans="1:4" x14ac:dyDescent="0.45">
      <c r="A1460" t="s">
        <v>76</v>
      </c>
      <c r="B1460" t="s">
        <v>4</v>
      </c>
      <c r="C1460">
        <v>2011</v>
      </c>
      <c r="D1460">
        <v>42271.834678823798</v>
      </c>
    </row>
    <row r="1461" spans="1:4" x14ac:dyDescent="0.45">
      <c r="A1461" t="s">
        <v>76</v>
      </c>
      <c r="B1461" t="s">
        <v>4</v>
      </c>
      <c r="C1461">
        <v>2012</v>
      </c>
      <c r="D1461">
        <v>41034.048156635603</v>
      </c>
    </row>
    <row r="1462" spans="1:4" x14ac:dyDescent="0.45">
      <c r="A1462" t="s">
        <v>76</v>
      </c>
      <c r="B1462" t="s">
        <v>4</v>
      </c>
      <c r="C1462">
        <v>2013</v>
      </c>
      <c r="D1462">
        <v>40594.914008767999</v>
      </c>
    </row>
    <row r="1463" spans="1:4" x14ac:dyDescent="0.45">
      <c r="A1463" t="s">
        <v>76</v>
      </c>
      <c r="B1463" t="s">
        <v>4</v>
      </c>
      <c r="C1463">
        <v>2014</v>
      </c>
      <c r="D1463">
        <v>41339.411116941701</v>
      </c>
    </row>
    <row r="1464" spans="1:4" x14ac:dyDescent="0.45">
      <c r="A1464" t="s">
        <v>76</v>
      </c>
      <c r="B1464" t="s">
        <v>4</v>
      </c>
      <c r="C1464">
        <v>2015</v>
      </c>
      <c r="D1464">
        <v>43053.761430314</v>
      </c>
    </row>
    <row r="1465" spans="1:4" x14ac:dyDescent="0.45">
      <c r="A1465" t="s">
        <v>76</v>
      </c>
      <c r="B1465" t="s">
        <v>4</v>
      </c>
      <c r="C1465">
        <v>2016</v>
      </c>
      <c r="D1465">
        <v>44274.667614992199</v>
      </c>
    </row>
    <row r="1466" spans="1:4" x14ac:dyDescent="0.45">
      <c r="A1466" t="s">
        <v>76</v>
      </c>
      <c r="B1466" t="s">
        <v>4</v>
      </c>
      <c r="C1466">
        <v>2017</v>
      </c>
      <c r="D1466">
        <v>45446.250857569503</v>
      </c>
    </row>
    <row r="1467" spans="1:4" x14ac:dyDescent="0.45">
      <c r="A1467" t="s">
        <v>76</v>
      </c>
      <c r="B1467" t="s">
        <v>4</v>
      </c>
      <c r="C1467">
        <v>2018</v>
      </c>
      <c r="D1467">
        <v>46325.209944114104</v>
      </c>
    </row>
    <row r="1468" spans="1:4" x14ac:dyDescent="0.45">
      <c r="A1468" t="s">
        <v>76</v>
      </c>
      <c r="B1468" t="s">
        <v>4</v>
      </c>
      <c r="C1468">
        <v>2019</v>
      </c>
      <c r="D1468">
        <v>46896.417114142401</v>
      </c>
    </row>
    <row r="1469" spans="1:4" x14ac:dyDescent="0.45">
      <c r="A1469" t="s">
        <v>76</v>
      </c>
      <c r="B1469" t="s">
        <v>4</v>
      </c>
      <c r="C1469">
        <v>2020</v>
      </c>
      <c r="D1469">
        <v>41553.447794567503</v>
      </c>
    </row>
    <row r="1470" spans="1:4" x14ac:dyDescent="0.45">
      <c r="A1470" t="s">
        <v>76</v>
      </c>
      <c r="B1470" t="s">
        <v>4</v>
      </c>
      <c r="C1470">
        <v>2021</v>
      </c>
      <c r="D1470">
        <v>44251.665822262097</v>
      </c>
    </row>
    <row r="1471" spans="1:4" x14ac:dyDescent="0.45">
      <c r="A1471" t="s">
        <v>76</v>
      </c>
      <c r="B1471" t="s">
        <v>4</v>
      </c>
      <c r="C1471">
        <v>2022</v>
      </c>
      <c r="D1471">
        <v>46733.480978053602</v>
      </c>
    </row>
    <row r="1472" spans="1:4" x14ac:dyDescent="0.45">
      <c r="A1472" t="s">
        <v>76</v>
      </c>
      <c r="B1472" t="s">
        <v>4</v>
      </c>
      <c r="C1472">
        <v>2023</v>
      </c>
      <c r="D1472">
        <v>47322.593700450401</v>
      </c>
    </row>
    <row r="1473" spans="1:4" x14ac:dyDescent="0.45">
      <c r="A1473" t="s">
        <v>76</v>
      </c>
      <c r="B1473" t="s">
        <v>4</v>
      </c>
      <c r="C1473">
        <v>2024</v>
      </c>
      <c r="D1473">
        <v>48460.291406966098</v>
      </c>
    </row>
    <row r="1474" spans="1:4" x14ac:dyDescent="0.45">
      <c r="A1474" t="s">
        <v>44</v>
      </c>
      <c r="B1474" t="s">
        <v>4</v>
      </c>
      <c r="C1474">
        <v>2000</v>
      </c>
      <c r="D1474">
        <v>45922.478936370098</v>
      </c>
    </row>
    <row r="1475" spans="1:4" x14ac:dyDescent="0.45">
      <c r="A1475" t="s">
        <v>44</v>
      </c>
      <c r="B1475" t="s">
        <v>4</v>
      </c>
      <c r="C1475">
        <v>2001</v>
      </c>
      <c r="D1475">
        <v>46454.870692736498</v>
      </c>
    </row>
    <row r="1476" spans="1:4" x14ac:dyDescent="0.45">
      <c r="A1476" t="s">
        <v>44</v>
      </c>
      <c r="B1476" t="s">
        <v>4</v>
      </c>
      <c r="C1476">
        <v>2002</v>
      </c>
      <c r="D1476">
        <v>46610.782071721398</v>
      </c>
    </row>
    <row r="1477" spans="1:4" x14ac:dyDescent="0.45">
      <c r="A1477" t="s">
        <v>44</v>
      </c>
      <c r="B1477" t="s">
        <v>4</v>
      </c>
      <c r="C1477">
        <v>2003</v>
      </c>
      <c r="D1477">
        <v>46730.975806379</v>
      </c>
    </row>
    <row r="1478" spans="1:4" x14ac:dyDescent="0.45">
      <c r="A1478" t="s">
        <v>44</v>
      </c>
      <c r="B1478" t="s">
        <v>4</v>
      </c>
      <c r="C1478">
        <v>2004</v>
      </c>
      <c r="D1478">
        <v>47720.441335110299</v>
      </c>
    </row>
    <row r="1479" spans="1:4" x14ac:dyDescent="0.45">
      <c r="A1479" t="s">
        <v>44</v>
      </c>
      <c r="B1479" t="s">
        <v>4</v>
      </c>
      <c r="C1479">
        <v>2005</v>
      </c>
      <c r="D1479">
        <v>48257.465093797102</v>
      </c>
    </row>
    <row r="1480" spans="1:4" x14ac:dyDescent="0.45">
      <c r="A1480" t="s">
        <v>44</v>
      </c>
      <c r="B1480" t="s">
        <v>4</v>
      </c>
      <c r="C1480">
        <v>2006</v>
      </c>
      <c r="D1480">
        <v>49223.247197008001</v>
      </c>
    </row>
    <row r="1481" spans="1:4" x14ac:dyDescent="0.45">
      <c r="A1481" t="s">
        <v>44</v>
      </c>
      <c r="B1481" t="s">
        <v>4</v>
      </c>
      <c r="C1481">
        <v>2007</v>
      </c>
      <c r="D1481">
        <v>50157.783747763402</v>
      </c>
    </row>
    <row r="1482" spans="1:4" x14ac:dyDescent="0.45">
      <c r="A1482" t="s">
        <v>44</v>
      </c>
      <c r="B1482" t="s">
        <v>4</v>
      </c>
      <c r="C1482">
        <v>2008</v>
      </c>
      <c r="D1482">
        <v>50068.2969141379</v>
      </c>
    </row>
    <row r="1483" spans="1:4" x14ac:dyDescent="0.45">
      <c r="A1483" t="s">
        <v>44</v>
      </c>
      <c r="B1483" t="s">
        <v>4</v>
      </c>
      <c r="C1483">
        <v>2009</v>
      </c>
      <c r="D1483">
        <v>48404.965782636304</v>
      </c>
    </row>
    <row r="1484" spans="1:4" x14ac:dyDescent="0.45">
      <c r="A1484" t="s">
        <v>44</v>
      </c>
      <c r="B1484" t="s">
        <v>4</v>
      </c>
      <c r="C1484">
        <v>2010</v>
      </c>
      <c r="D1484">
        <v>49130.422942343997</v>
      </c>
    </row>
    <row r="1485" spans="1:4" x14ac:dyDescent="0.45">
      <c r="A1485" t="s">
        <v>44</v>
      </c>
      <c r="B1485" t="s">
        <v>4</v>
      </c>
      <c r="C1485">
        <v>2011</v>
      </c>
      <c r="D1485">
        <v>50085.682977910903</v>
      </c>
    </row>
    <row r="1486" spans="1:4" x14ac:dyDescent="0.45">
      <c r="A1486" t="s">
        <v>44</v>
      </c>
      <c r="B1486" t="s">
        <v>4</v>
      </c>
      <c r="C1486">
        <v>2012</v>
      </c>
      <c r="D1486">
        <v>49935.626908161699</v>
      </c>
    </row>
    <row r="1487" spans="1:4" x14ac:dyDescent="0.45">
      <c r="A1487" t="s">
        <v>44</v>
      </c>
      <c r="B1487" t="s">
        <v>4</v>
      </c>
      <c r="C1487">
        <v>2013</v>
      </c>
      <c r="D1487">
        <v>50066.530432478299</v>
      </c>
    </row>
    <row r="1488" spans="1:4" x14ac:dyDescent="0.45">
      <c r="A1488" t="s">
        <v>44</v>
      </c>
      <c r="B1488" t="s">
        <v>4</v>
      </c>
      <c r="C1488">
        <v>2014</v>
      </c>
      <c r="D1488">
        <v>50326.567863089003</v>
      </c>
    </row>
    <row r="1489" spans="1:4" x14ac:dyDescent="0.45">
      <c r="A1489" t="s">
        <v>44</v>
      </c>
      <c r="B1489" t="s">
        <v>4</v>
      </c>
      <c r="C1489">
        <v>2015</v>
      </c>
      <c r="D1489">
        <v>50682.895358633301</v>
      </c>
    </row>
    <row r="1490" spans="1:4" x14ac:dyDescent="0.45">
      <c r="A1490" t="s">
        <v>44</v>
      </c>
      <c r="B1490" t="s">
        <v>4</v>
      </c>
      <c r="C1490">
        <v>2016</v>
      </c>
      <c r="D1490">
        <v>50984.075297832002</v>
      </c>
    </row>
    <row r="1491" spans="1:4" x14ac:dyDescent="0.45">
      <c r="A1491" t="s">
        <v>44</v>
      </c>
      <c r="B1491" t="s">
        <v>4</v>
      </c>
      <c r="C1491">
        <v>2017</v>
      </c>
      <c r="D1491">
        <v>51895.566298583799</v>
      </c>
    </row>
    <row r="1492" spans="1:4" x14ac:dyDescent="0.45">
      <c r="A1492" t="s">
        <v>44</v>
      </c>
      <c r="B1492" t="s">
        <v>4</v>
      </c>
      <c r="C1492">
        <v>2018</v>
      </c>
      <c r="D1492">
        <v>52560.953624384099</v>
      </c>
    </row>
    <row r="1493" spans="1:4" x14ac:dyDescent="0.45">
      <c r="A1493" t="s">
        <v>44</v>
      </c>
      <c r="B1493" t="s">
        <v>4</v>
      </c>
      <c r="C1493">
        <v>2019</v>
      </c>
      <c r="D1493">
        <v>53448.554884994301</v>
      </c>
    </row>
    <row r="1494" spans="1:4" x14ac:dyDescent="0.45">
      <c r="A1494" t="s">
        <v>44</v>
      </c>
      <c r="B1494" t="s">
        <v>4</v>
      </c>
      <c r="C1494">
        <v>2020</v>
      </c>
      <c r="D1494">
        <v>49311.333409639003</v>
      </c>
    </row>
    <row r="1495" spans="1:4" x14ac:dyDescent="0.45">
      <c r="A1495" t="s">
        <v>44</v>
      </c>
      <c r="B1495" t="s">
        <v>4</v>
      </c>
      <c r="C1495">
        <v>2021</v>
      </c>
      <c r="D1495">
        <v>52517.335490585501</v>
      </c>
    </row>
    <row r="1496" spans="1:4" x14ac:dyDescent="0.45">
      <c r="A1496" t="s">
        <v>44</v>
      </c>
      <c r="B1496" t="s">
        <v>4</v>
      </c>
      <c r="C1496">
        <v>2022</v>
      </c>
      <c r="D1496">
        <v>53673.813740642203</v>
      </c>
    </row>
    <row r="1497" spans="1:4" x14ac:dyDescent="0.45">
      <c r="A1497" t="s">
        <v>44</v>
      </c>
      <c r="B1497" t="s">
        <v>4</v>
      </c>
      <c r="C1497">
        <v>2023</v>
      </c>
      <c r="D1497">
        <v>54296.723089773099</v>
      </c>
    </row>
    <row r="1498" spans="1:4" x14ac:dyDescent="0.45">
      <c r="A1498" t="s">
        <v>44</v>
      </c>
      <c r="B1498" t="s">
        <v>4</v>
      </c>
      <c r="C1498">
        <v>2024</v>
      </c>
      <c r="D1498">
        <v>54799.348268938898</v>
      </c>
    </row>
    <row r="1499" spans="1:4" x14ac:dyDescent="0.45">
      <c r="A1499" t="s">
        <v>82</v>
      </c>
      <c r="B1499" t="s">
        <v>4</v>
      </c>
      <c r="C1499">
        <v>2000</v>
      </c>
      <c r="D1499">
        <v>43818.346307944303</v>
      </c>
    </row>
    <row r="1500" spans="1:4" x14ac:dyDescent="0.45">
      <c r="A1500" t="s">
        <v>82</v>
      </c>
      <c r="B1500" t="s">
        <v>4</v>
      </c>
      <c r="C1500">
        <v>2001</v>
      </c>
      <c r="D1500">
        <v>44693.661262175498</v>
      </c>
    </row>
    <row r="1501" spans="1:4" x14ac:dyDescent="0.45">
      <c r="A1501" t="s">
        <v>82</v>
      </c>
      <c r="B1501" t="s">
        <v>4</v>
      </c>
      <c r="C1501">
        <v>2002</v>
      </c>
      <c r="D1501">
        <v>45265.456516994404</v>
      </c>
    </row>
    <row r="1502" spans="1:4" x14ac:dyDescent="0.45">
      <c r="A1502" t="s">
        <v>82</v>
      </c>
      <c r="B1502" t="s">
        <v>4</v>
      </c>
      <c r="C1502">
        <v>2003</v>
      </c>
      <c r="D1502">
        <v>46505.279880678798</v>
      </c>
    </row>
    <row r="1503" spans="1:4" x14ac:dyDescent="0.45">
      <c r="A1503" t="s">
        <v>82</v>
      </c>
      <c r="B1503" t="s">
        <v>4</v>
      </c>
      <c r="C1503">
        <v>2004</v>
      </c>
      <c r="D1503">
        <v>47317.027070978998</v>
      </c>
    </row>
    <row r="1504" spans="1:4" x14ac:dyDescent="0.45">
      <c r="A1504" t="s">
        <v>82</v>
      </c>
      <c r="B1504" t="s">
        <v>4</v>
      </c>
      <c r="C1504">
        <v>2005</v>
      </c>
      <c r="D1504">
        <v>48304.675320593196</v>
      </c>
    </row>
    <row r="1505" spans="1:4" x14ac:dyDescent="0.45">
      <c r="A1505" t="s">
        <v>82</v>
      </c>
      <c r="B1505" t="s">
        <v>4</v>
      </c>
      <c r="C1505">
        <v>2006</v>
      </c>
      <c r="D1505">
        <v>49000.953538224101</v>
      </c>
    </row>
    <row r="1506" spans="1:4" x14ac:dyDescent="0.45">
      <c r="A1506" t="s">
        <v>82</v>
      </c>
      <c r="B1506" t="s">
        <v>4</v>
      </c>
      <c r="C1506">
        <v>2007</v>
      </c>
      <c r="D1506">
        <v>50045.916309251901</v>
      </c>
    </row>
    <row r="1507" spans="1:4" x14ac:dyDescent="0.45">
      <c r="A1507" t="s">
        <v>82</v>
      </c>
      <c r="B1507" t="s">
        <v>4</v>
      </c>
      <c r="C1507">
        <v>2008</v>
      </c>
      <c r="D1507">
        <v>49629.049869734903</v>
      </c>
    </row>
    <row r="1508" spans="1:4" x14ac:dyDescent="0.45">
      <c r="A1508" t="s">
        <v>82</v>
      </c>
      <c r="B1508" t="s">
        <v>4</v>
      </c>
      <c r="C1508">
        <v>2009</v>
      </c>
      <c r="D1508">
        <v>46995.544996194498</v>
      </c>
    </row>
    <row r="1509" spans="1:4" x14ac:dyDescent="0.45">
      <c r="A1509" t="s">
        <v>82</v>
      </c>
      <c r="B1509" t="s">
        <v>4</v>
      </c>
      <c r="C1509">
        <v>2010</v>
      </c>
      <c r="D1509">
        <v>47682.652515044298</v>
      </c>
    </row>
    <row r="1510" spans="1:4" x14ac:dyDescent="0.45">
      <c r="A1510" t="s">
        <v>82</v>
      </c>
      <c r="B1510" t="s">
        <v>4</v>
      </c>
      <c r="C1510">
        <v>2011</v>
      </c>
      <c r="D1510">
        <v>47714.289426282703</v>
      </c>
    </row>
    <row r="1511" spans="1:4" x14ac:dyDescent="0.45">
      <c r="A1511" t="s">
        <v>82</v>
      </c>
      <c r="B1511" t="s">
        <v>4</v>
      </c>
      <c r="C1511">
        <v>2012</v>
      </c>
      <c r="D1511">
        <v>48099.659440194198</v>
      </c>
    </row>
    <row r="1512" spans="1:4" x14ac:dyDescent="0.45">
      <c r="A1512" t="s">
        <v>82</v>
      </c>
      <c r="B1512" t="s">
        <v>4</v>
      </c>
      <c r="C1512">
        <v>2013</v>
      </c>
      <c r="D1512">
        <v>48600.510080726599</v>
      </c>
    </row>
    <row r="1513" spans="1:4" x14ac:dyDescent="0.45">
      <c r="A1513" t="s">
        <v>82</v>
      </c>
      <c r="B1513" t="s">
        <v>4</v>
      </c>
      <c r="C1513">
        <v>2014</v>
      </c>
      <c r="D1513">
        <v>49763.17387988</v>
      </c>
    </row>
    <row r="1514" spans="1:4" x14ac:dyDescent="0.45">
      <c r="A1514" t="s">
        <v>82</v>
      </c>
      <c r="B1514" t="s">
        <v>4</v>
      </c>
      <c r="C1514">
        <v>2015</v>
      </c>
      <c r="D1514">
        <v>50462.832999247701</v>
      </c>
    </row>
    <row r="1515" spans="1:4" x14ac:dyDescent="0.45">
      <c r="A1515" t="s">
        <v>82</v>
      </c>
      <c r="B1515" t="s">
        <v>4</v>
      </c>
      <c r="C1515">
        <v>2016</v>
      </c>
      <c r="D1515">
        <v>51168.292579681402</v>
      </c>
    </row>
    <row r="1516" spans="1:4" x14ac:dyDescent="0.45">
      <c r="A1516" t="s">
        <v>82</v>
      </c>
      <c r="B1516" t="s">
        <v>4</v>
      </c>
      <c r="C1516">
        <v>2017</v>
      </c>
      <c r="D1516">
        <v>52429.127553898797</v>
      </c>
    </row>
    <row r="1517" spans="1:4" x14ac:dyDescent="0.45">
      <c r="A1517" t="s">
        <v>82</v>
      </c>
      <c r="B1517" t="s">
        <v>4</v>
      </c>
      <c r="C1517">
        <v>2018</v>
      </c>
      <c r="D1517">
        <v>52983.039541197002</v>
      </c>
    </row>
    <row r="1518" spans="1:4" x14ac:dyDescent="0.45">
      <c r="A1518" t="s">
        <v>82</v>
      </c>
      <c r="B1518" t="s">
        <v>4</v>
      </c>
      <c r="C1518">
        <v>2019</v>
      </c>
      <c r="D1518">
        <v>53374.092762848202</v>
      </c>
    </row>
    <row r="1519" spans="1:4" x14ac:dyDescent="0.45">
      <c r="A1519" t="s">
        <v>82</v>
      </c>
      <c r="B1519" t="s">
        <v>4</v>
      </c>
      <c r="C1519">
        <v>2020</v>
      </c>
      <c r="D1519">
        <v>47930.549037893099</v>
      </c>
    </row>
    <row r="1520" spans="1:4" x14ac:dyDescent="0.45">
      <c r="A1520" t="s">
        <v>82</v>
      </c>
      <c r="B1520" t="s">
        <v>4</v>
      </c>
      <c r="C1520">
        <v>2021</v>
      </c>
      <c r="D1520">
        <v>51840.442424551497</v>
      </c>
    </row>
    <row r="1521" spans="1:4" x14ac:dyDescent="0.45">
      <c r="A1521" t="s">
        <v>82</v>
      </c>
      <c r="B1521" t="s">
        <v>4</v>
      </c>
      <c r="C1521">
        <v>2022</v>
      </c>
      <c r="D1521">
        <v>53979.767911623399</v>
      </c>
    </row>
    <row r="1522" spans="1:4" x14ac:dyDescent="0.45">
      <c r="A1522" t="s">
        <v>82</v>
      </c>
      <c r="B1522" t="s">
        <v>4</v>
      </c>
      <c r="C1522">
        <v>2023</v>
      </c>
      <c r="D1522">
        <v>53423.422633829199</v>
      </c>
    </row>
    <row r="1523" spans="1:4" x14ac:dyDescent="0.45">
      <c r="A1523" t="s">
        <v>82</v>
      </c>
      <c r="B1523" t="s">
        <v>4</v>
      </c>
      <c r="C1523">
        <v>2024</v>
      </c>
      <c r="D1523">
        <v>53412.064716358902</v>
      </c>
    </row>
    <row r="1524" spans="1:4" x14ac:dyDescent="0.45">
      <c r="A1524" t="s">
        <v>52</v>
      </c>
      <c r="B1524" t="s">
        <v>4</v>
      </c>
      <c r="C1524">
        <v>2000</v>
      </c>
      <c r="D1524">
        <v>6056.3819784216503</v>
      </c>
    </row>
    <row r="1525" spans="1:4" x14ac:dyDescent="0.45">
      <c r="A1525" t="s">
        <v>52</v>
      </c>
      <c r="B1525" t="s">
        <v>4</v>
      </c>
      <c r="C1525">
        <v>2001</v>
      </c>
      <c r="D1525">
        <v>6190.5195404099104</v>
      </c>
    </row>
    <row r="1526" spans="1:4" x14ac:dyDescent="0.45">
      <c r="A1526" t="s">
        <v>52</v>
      </c>
      <c r="B1526" t="s">
        <v>4</v>
      </c>
      <c r="C1526">
        <v>2002</v>
      </c>
      <c r="D1526">
        <v>6381.9495517999603</v>
      </c>
    </row>
    <row r="1527" spans="1:4" x14ac:dyDescent="0.45">
      <c r="A1527" t="s">
        <v>52</v>
      </c>
      <c r="B1527" t="s">
        <v>4</v>
      </c>
      <c r="C1527">
        <v>2003</v>
      </c>
      <c r="D1527">
        <v>6599.0919359703403</v>
      </c>
    </row>
    <row r="1528" spans="1:4" x14ac:dyDescent="0.45">
      <c r="A1528" t="s">
        <v>52</v>
      </c>
      <c r="B1528" t="s">
        <v>4</v>
      </c>
      <c r="C1528">
        <v>2004</v>
      </c>
      <c r="D1528">
        <v>6843.5465497236401</v>
      </c>
    </row>
    <row r="1529" spans="1:4" x14ac:dyDescent="0.45">
      <c r="A1529" t="s">
        <v>52</v>
      </c>
      <c r="B1529" t="s">
        <v>4</v>
      </c>
      <c r="C1529">
        <v>2005</v>
      </c>
      <c r="D1529">
        <v>7140.8545640703996</v>
      </c>
    </row>
    <row r="1530" spans="1:4" x14ac:dyDescent="0.45">
      <c r="A1530" t="s">
        <v>52</v>
      </c>
      <c r="B1530" t="s">
        <v>4</v>
      </c>
      <c r="C1530">
        <v>2006</v>
      </c>
      <c r="D1530">
        <v>7434.4878535222097</v>
      </c>
    </row>
    <row r="1531" spans="1:4" x14ac:dyDescent="0.45">
      <c r="A1531" t="s">
        <v>52</v>
      </c>
      <c r="B1531" t="s">
        <v>4</v>
      </c>
      <c r="C1531">
        <v>2007</v>
      </c>
      <c r="D1531">
        <v>7802.4640690595397</v>
      </c>
    </row>
    <row r="1532" spans="1:4" x14ac:dyDescent="0.45">
      <c r="A1532" t="s">
        <v>52</v>
      </c>
      <c r="B1532" t="s">
        <v>4</v>
      </c>
      <c r="C1532">
        <v>2008</v>
      </c>
      <c r="D1532">
        <v>8165.06155116624</v>
      </c>
    </row>
    <row r="1533" spans="1:4" x14ac:dyDescent="0.45">
      <c r="A1533" t="s">
        <v>52</v>
      </c>
      <c r="B1533" t="s">
        <v>4</v>
      </c>
      <c r="C1533">
        <v>2009</v>
      </c>
      <c r="D1533">
        <v>8435.4557468628991</v>
      </c>
    </row>
    <row r="1534" spans="1:4" x14ac:dyDescent="0.45">
      <c r="A1534" t="s">
        <v>52</v>
      </c>
      <c r="B1534" t="s">
        <v>4</v>
      </c>
      <c r="C1534">
        <v>2010</v>
      </c>
      <c r="D1534">
        <v>8848.2247370206605</v>
      </c>
    </row>
    <row r="1535" spans="1:4" x14ac:dyDescent="0.45">
      <c r="A1535" t="s">
        <v>52</v>
      </c>
      <c r="B1535" t="s">
        <v>4</v>
      </c>
      <c r="C1535">
        <v>2011</v>
      </c>
      <c r="D1535">
        <v>9274.9695518170192</v>
      </c>
    </row>
    <row r="1536" spans="1:4" x14ac:dyDescent="0.45">
      <c r="A1536" t="s">
        <v>52</v>
      </c>
      <c r="B1536" t="s">
        <v>4</v>
      </c>
      <c r="C1536">
        <v>2012</v>
      </c>
      <c r="D1536">
        <v>9708.6118253108107</v>
      </c>
    </row>
    <row r="1537" spans="1:4" x14ac:dyDescent="0.45">
      <c r="A1537" t="s">
        <v>52</v>
      </c>
      <c r="B1537" t="s">
        <v>4</v>
      </c>
      <c r="C1537">
        <v>2013</v>
      </c>
      <c r="D1537">
        <v>10121.8141535043</v>
      </c>
    </row>
    <row r="1538" spans="1:4" x14ac:dyDescent="0.45">
      <c r="A1538" t="s">
        <v>52</v>
      </c>
      <c r="B1538" t="s">
        <v>4</v>
      </c>
      <c r="C1538">
        <v>2014</v>
      </c>
      <c r="D1538">
        <v>10504.3869411088</v>
      </c>
    </row>
    <row r="1539" spans="1:4" x14ac:dyDescent="0.45">
      <c r="A1539" t="s">
        <v>52</v>
      </c>
      <c r="B1539" t="s">
        <v>4</v>
      </c>
      <c r="C1539">
        <v>2015</v>
      </c>
      <c r="D1539">
        <v>10893.662114216901</v>
      </c>
    </row>
    <row r="1540" spans="1:4" x14ac:dyDescent="0.45">
      <c r="A1540" t="s">
        <v>52</v>
      </c>
      <c r="B1540" t="s">
        <v>4</v>
      </c>
      <c r="C1540">
        <v>2016</v>
      </c>
      <c r="D1540">
        <v>11319.6634287738</v>
      </c>
    </row>
    <row r="1541" spans="1:4" x14ac:dyDescent="0.45">
      <c r="A1541" t="s">
        <v>52</v>
      </c>
      <c r="B1541" t="s">
        <v>4</v>
      </c>
      <c r="C1541">
        <v>2017</v>
      </c>
      <c r="D1541">
        <v>11772.574329610699</v>
      </c>
    </row>
    <row r="1542" spans="1:4" x14ac:dyDescent="0.45">
      <c r="A1542" t="s">
        <v>52</v>
      </c>
      <c r="B1542" t="s">
        <v>4</v>
      </c>
      <c r="C1542">
        <v>2018</v>
      </c>
      <c r="D1542">
        <v>12262.231030077101</v>
      </c>
    </row>
    <row r="1543" spans="1:4" x14ac:dyDescent="0.45">
      <c r="A1543" t="s">
        <v>52</v>
      </c>
      <c r="B1543" t="s">
        <v>4</v>
      </c>
      <c r="C1543">
        <v>2019</v>
      </c>
      <c r="D1543">
        <v>12757.7850854842</v>
      </c>
    </row>
    <row r="1544" spans="1:4" x14ac:dyDescent="0.45">
      <c r="A1544" t="s">
        <v>52</v>
      </c>
      <c r="B1544" t="s">
        <v>4</v>
      </c>
      <c r="C1544">
        <v>2020</v>
      </c>
      <c r="D1544">
        <v>12388.5449268131</v>
      </c>
    </row>
    <row r="1545" spans="1:4" x14ac:dyDescent="0.45">
      <c r="A1545" t="s">
        <v>52</v>
      </c>
      <c r="B1545" t="s">
        <v>4</v>
      </c>
      <c r="C1545">
        <v>2021</v>
      </c>
      <c r="D1545">
        <v>12757.0746440204</v>
      </c>
    </row>
    <row r="1546" spans="1:4" x14ac:dyDescent="0.45">
      <c r="A1546" t="s">
        <v>52</v>
      </c>
      <c r="B1546" t="s">
        <v>4</v>
      </c>
      <c r="C1546">
        <v>2022</v>
      </c>
      <c r="D1546">
        <v>13334.265394763701</v>
      </c>
    </row>
    <row r="1547" spans="1:4" x14ac:dyDescent="0.45">
      <c r="A1547" t="s">
        <v>52</v>
      </c>
      <c r="B1547" t="s">
        <v>4</v>
      </c>
      <c r="C1547">
        <v>2023</v>
      </c>
      <c r="D1547">
        <v>13889.949501285801</v>
      </c>
    </row>
    <row r="1548" spans="1:4" x14ac:dyDescent="0.45">
      <c r="A1548" t="s">
        <v>52</v>
      </c>
      <c r="B1548" t="s">
        <v>4</v>
      </c>
      <c r="C1548">
        <v>2024</v>
      </c>
      <c r="D1548">
        <v>14470.717980657801</v>
      </c>
    </row>
    <row r="1549" spans="1:4" x14ac:dyDescent="0.45">
      <c r="A1549" t="s">
        <v>49</v>
      </c>
      <c r="B1549" t="s">
        <v>4</v>
      </c>
      <c r="C1549">
        <v>2000</v>
      </c>
      <c r="D1549">
        <v>3010.42156148397</v>
      </c>
    </row>
    <row r="1550" spans="1:4" x14ac:dyDescent="0.45">
      <c r="A1550" t="s">
        <v>49</v>
      </c>
      <c r="B1550" t="s">
        <v>4</v>
      </c>
      <c r="C1550">
        <v>2001</v>
      </c>
      <c r="D1550">
        <v>3097.1622402234202</v>
      </c>
    </row>
    <row r="1551" spans="1:4" x14ac:dyDescent="0.45">
      <c r="A1551" t="s">
        <v>49</v>
      </c>
      <c r="B1551" t="s">
        <v>4</v>
      </c>
      <c r="C1551">
        <v>2002</v>
      </c>
      <c r="D1551">
        <v>3157.2690377059298</v>
      </c>
    </row>
    <row r="1552" spans="1:4" x14ac:dyDescent="0.45">
      <c r="A1552" t="s">
        <v>49</v>
      </c>
      <c r="B1552" t="s">
        <v>4</v>
      </c>
      <c r="C1552">
        <v>2003</v>
      </c>
      <c r="D1552">
        <v>3346.8882902915002</v>
      </c>
    </row>
    <row r="1553" spans="1:4" x14ac:dyDescent="0.45">
      <c r="A1553" t="s">
        <v>49</v>
      </c>
      <c r="B1553" t="s">
        <v>4</v>
      </c>
      <c r="C1553">
        <v>2004</v>
      </c>
      <c r="D1553">
        <v>3551.0473121377299</v>
      </c>
    </row>
    <row r="1554" spans="1:4" x14ac:dyDescent="0.45">
      <c r="A1554" t="s">
        <v>49</v>
      </c>
      <c r="B1554" t="s">
        <v>4</v>
      </c>
      <c r="C1554">
        <v>2005</v>
      </c>
      <c r="D1554">
        <v>3770.3965317382899</v>
      </c>
    </row>
    <row r="1555" spans="1:4" x14ac:dyDescent="0.45">
      <c r="A1555" t="s">
        <v>49</v>
      </c>
      <c r="B1555" t="s">
        <v>4</v>
      </c>
      <c r="C1555">
        <v>2006</v>
      </c>
      <c r="D1555">
        <v>4011.0864758580501</v>
      </c>
    </row>
    <row r="1556" spans="1:4" x14ac:dyDescent="0.45">
      <c r="A1556" t="s">
        <v>49</v>
      </c>
      <c r="B1556" t="s">
        <v>4</v>
      </c>
      <c r="C1556">
        <v>2007</v>
      </c>
      <c r="D1556">
        <v>4253.8213904673903</v>
      </c>
    </row>
    <row r="1557" spans="1:4" x14ac:dyDescent="0.45">
      <c r="A1557" t="s">
        <v>49</v>
      </c>
      <c r="B1557" t="s">
        <v>4</v>
      </c>
      <c r="C1557">
        <v>2008</v>
      </c>
      <c r="D1557">
        <v>4322.4837898354599</v>
      </c>
    </row>
    <row r="1558" spans="1:4" x14ac:dyDescent="0.45">
      <c r="A1558" t="s">
        <v>49</v>
      </c>
      <c r="B1558" t="s">
        <v>4</v>
      </c>
      <c r="C1558">
        <v>2009</v>
      </c>
      <c r="D1558">
        <v>4595.3799075381203</v>
      </c>
    </row>
    <row r="1559" spans="1:4" x14ac:dyDescent="0.45">
      <c r="A1559" t="s">
        <v>49</v>
      </c>
      <c r="B1559" t="s">
        <v>4</v>
      </c>
      <c r="C1559">
        <v>2010</v>
      </c>
      <c r="D1559">
        <v>4913.8763972370498</v>
      </c>
    </row>
    <row r="1560" spans="1:4" x14ac:dyDescent="0.45">
      <c r="A1560" t="s">
        <v>49</v>
      </c>
      <c r="B1560" t="s">
        <v>4</v>
      </c>
      <c r="C1560">
        <v>2011</v>
      </c>
      <c r="D1560">
        <v>5098.6745877544399</v>
      </c>
    </row>
    <row r="1561" spans="1:4" x14ac:dyDescent="0.45">
      <c r="A1561" t="s">
        <v>49</v>
      </c>
      <c r="B1561" t="s">
        <v>4</v>
      </c>
      <c r="C1561">
        <v>2012</v>
      </c>
      <c r="D1561">
        <v>5303.5019776765503</v>
      </c>
    </row>
    <row r="1562" spans="1:4" x14ac:dyDescent="0.45">
      <c r="A1562" t="s">
        <v>49</v>
      </c>
      <c r="B1562" t="s">
        <v>4</v>
      </c>
      <c r="C1562">
        <v>2013</v>
      </c>
      <c r="D1562">
        <v>5567.4943941871798</v>
      </c>
    </row>
    <row r="1563" spans="1:4" x14ac:dyDescent="0.45">
      <c r="A1563" t="s">
        <v>49</v>
      </c>
      <c r="B1563" t="s">
        <v>4</v>
      </c>
      <c r="C1563">
        <v>2014</v>
      </c>
      <c r="D1563">
        <v>5905.1061820463301</v>
      </c>
    </row>
    <row r="1564" spans="1:4" x14ac:dyDescent="0.45">
      <c r="A1564" t="s">
        <v>49</v>
      </c>
      <c r="B1564" t="s">
        <v>4</v>
      </c>
      <c r="C1564">
        <v>2015</v>
      </c>
      <c r="D1564">
        <v>6301.6734696823596</v>
      </c>
    </row>
    <row r="1565" spans="1:4" x14ac:dyDescent="0.45">
      <c r="A1565" t="s">
        <v>49</v>
      </c>
      <c r="B1565" t="s">
        <v>4</v>
      </c>
      <c r="C1565">
        <v>2016</v>
      </c>
      <c r="D1565">
        <v>6741.1488318534703</v>
      </c>
    </row>
    <row r="1566" spans="1:4" x14ac:dyDescent="0.45">
      <c r="A1566" t="s">
        <v>49</v>
      </c>
      <c r="B1566" t="s">
        <v>4</v>
      </c>
      <c r="C1566">
        <v>2017</v>
      </c>
      <c r="D1566">
        <v>7116.0365918539601</v>
      </c>
    </row>
    <row r="1567" spans="1:4" x14ac:dyDescent="0.45">
      <c r="A1567" t="s">
        <v>49</v>
      </c>
      <c r="B1567" t="s">
        <v>4</v>
      </c>
      <c r="C1567">
        <v>2018</v>
      </c>
      <c r="D1567">
        <v>7492.6257675514498</v>
      </c>
    </row>
    <row r="1568" spans="1:4" x14ac:dyDescent="0.45">
      <c r="A1568" t="s">
        <v>49</v>
      </c>
      <c r="B1568" t="s">
        <v>4</v>
      </c>
      <c r="C1568">
        <v>2019</v>
      </c>
      <c r="D1568">
        <v>7702.1763481195703</v>
      </c>
    </row>
    <row r="1569" spans="1:4" x14ac:dyDescent="0.45">
      <c r="A1569" t="s">
        <v>49</v>
      </c>
      <c r="B1569" t="s">
        <v>4</v>
      </c>
      <c r="C1569">
        <v>2020</v>
      </c>
      <c r="D1569">
        <v>7186.8644709967903</v>
      </c>
    </row>
    <row r="1570" spans="1:4" x14ac:dyDescent="0.45">
      <c r="A1570" t="s">
        <v>49</v>
      </c>
      <c r="B1570" t="s">
        <v>4</v>
      </c>
      <c r="C1570">
        <v>2021</v>
      </c>
      <c r="D1570">
        <v>7818.6570175750403</v>
      </c>
    </row>
    <row r="1571" spans="1:4" x14ac:dyDescent="0.45">
      <c r="A1571" t="s">
        <v>49</v>
      </c>
      <c r="B1571" t="s">
        <v>4</v>
      </c>
      <c r="C1571">
        <v>2022</v>
      </c>
      <c r="D1571">
        <v>8347.3847864708605</v>
      </c>
    </row>
    <row r="1572" spans="1:4" x14ac:dyDescent="0.45">
      <c r="A1572" t="s">
        <v>49</v>
      </c>
      <c r="B1572" t="s">
        <v>4</v>
      </c>
      <c r="C1572">
        <v>2023</v>
      </c>
      <c r="D1572">
        <v>8870.5502760934505</v>
      </c>
    </row>
    <row r="1573" spans="1:4" x14ac:dyDescent="0.45">
      <c r="A1573" t="s">
        <v>49</v>
      </c>
      <c r="B1573" t="s">
        <v>4</v>
      </c>
      <c r="C1573">
        <v>2024</v>
      </c>
      <c r="D1573">
        <v>9416.0513704473506</v>
      </c>
    </row>
    <row r="1574" spans="1:4" x14ac:dyDescent="0.45">
      <c r="A1574" t="s">
        <v>54</v>
      </c>
      <c r="B1574" t="s">
        <v>4</v>
      </c>
      <c r="C1574">
        <v>2000</v>
      </c>
      <c r="D1574">
        <v>50353.420041543599</v>
      </c>
    </row>
    <row r="1575" spans="1:4" x14ac:dyDescent="0.45">
      <c r="A1575" t="s">
        <v>54</v>
      </c>
      <c r="B1575" t="s">
        <v>4</v>
      </c>
      <c r="C1575">
        <v>2001</v>
      </c>
      <c r="D1575">
        <v>51332.290443256701</v>
      </c>
    </row>
    <row r="1576" spans="1:4" x14ac:dyDescent="0.45">
      <c r="A1576" t="s">
        <v>54</v>
      </c>
      <c r="B1576" t="s">
        <v>4</v>
      </c>
      <c r="C1576">
        <v>2002</v>
      </c>
      <c r="D1576">
        <v>51369.114909829303</v>
      </c>
    </row>
    <row r="1577" spans="1:4" x14ac:dyDescent="0.45">
      <c r="A1577" t="s">
        <v>54</v>
      </c>
      <c r="B1577" t="s">
        <v>4</v>
      </c>
      <c r="C1577">
        <v>2003</v>
      </c>
      <c r="D1577">
        <v>51126.258554403801</v>
      </c>
    </row>
    <row r="1578" spans="1:4" x14ac:dyDescent="0.45">
      <c r="A1578" t="s">
        <v>54</v>
      </c>
      <c r="B1578" t="s">
        <v>4</v>
      </c>
      <c r="C1578">
        <v>2004</v>
      </c>
      <c r="D1578">
        <v>51495.002884136396</v>
      </c>
    </row>
    <row r="1579" spans="1:4" x14ac:dyDescent="0.45">
      <c r="A1579" t="s">
        <v>54</v>
      </c>
      <c r="B1579" t="s">
        <v>4</v>
      </c>
      <c r="C1579">
        <v>2005</v>
      </c>
      <c r="D1579">
        <v>51585.6445807938</v>
      </c>
    </row>
    <row r="1580" spans="1:4" x14ac:dyDescent="0.45">
      <c r="A1580" t="s">
        <v>54</v>
      </c>
      <c r="B1580" t="s">
        <v>4</v>
      </c>
      <c r="C1580">
        <v>2006</v>
      </c>
      <c r="D1580">
        <v>52304.240294981901</v>
      </c>
    </row>
    <row r="1581" spans="1:4" x14ac:dyDescent="0.45">
      <c r="A1581" t="s">
        <v>54</v>
      </c>
      <c r="B1581" t="s">
        <v>4</v>
      </c>
      <c r="C1581">
        <v>2007</v>
      </c>
      <c r="D1581">
        <v>52747.190547680701</v>
      </c>
    </row>
    <row r="1582" spans="1:4" x14ac:dyDescent="0.45">
      <c r="A1582" t="s">
        <v>54</v>
      </c>
      <c r="B1582" t="s">
        <v>4</v>
      </c>
      <c r="C1582">
        <v>2008</v>
      </c>
      <c r="D1582">
        <v>51806.390617639103</v>
      </c>
    </row>
    <row r="1583" spans="1:4" x14ac:dyDescent="0.45">
      <c r="A1583" t="s">
        <v>54</v>
      </c>
      <c r="B1583" t="s">
        <v>4</v>
      </c>
      <c r="C1583">
        <v>2009</v>
      </c>
      <c r="D1583">
        <v>48774.391683374801</v>
      </c>
    </row>
    <row r="1584" spans="1:4" x14ac:dyDescent="0.45">
      <c r="A1584" t="s">
        <v>54</v>
      </c>
      <c r="B1584" t="s">
        <v>4</v>
      </c>
      <c r="C1584">
        <v>2010</v>
      </c>
      <c r="D1584">
        <v>49301.695914167401</v>
      </c>
    </row>
    <row r="1585" spans="1:4" x14ac:dyDescent="0.45">
      <c r="A1585" t="s">
        <v>54</v>
      </c>
      <c r="B1585" t="s">
        <v>4</v>
      </c>
      <c r="C1585">
        <v>2011</v>
      </c>
      <c r="D1585">
        <v>49473.014923563402</v>
      </c>
    </row>
    <row r="1586" spans="1:4" x14ac:dyDescent="0.45">
      <c r="A1586" t="s">
        <v>54</v>
      </c>
      <c r="B1586" t="s">
        <v>4</v>
      </c>
      <c r="C1586">
        <v>2012</v>
      </c>
      <c r="D1586">
        <v>47795.957936054103</v>
      </c>
    </row>
    <row r="1587" spans="1:4" x14ac:dyDescent="0.45">
      <c r="A1587" t="s">
        <v>54</v>
      </c>
      <c r="B1587" t="s">
        <v>4</v>
      </c>
      <c r="C1587">
        <v>2013</v>
      </c>
      <c r="D1587">
        <v>46833.361530930299</v>
      </c>
    </row>
    <row r="1588" spans="1:4" x14ac:dyDescent="0.45">
      <c r="A1588" t="s">
        <v>54</v>
      </c>
      <c r="B1588" t="s">
        <v>4</v>
      </c>
      <c r="C1588">
        <v>2014</v>
      </c>
      <c r="D1588">
        <v>46825.651124506199</v>
      </c>
    </row>
    <row r="1589" spans="1:4" x14ac:dyDescent="0.45">
      <c r="A1589" t="s">
        <v>54</v>
      </c>
      <c r="B1589" t="s">
        <v>4</v>
      </c>
      <c r="C1589">
        <v>2015</v>
      </c>
      <c r="D1589">
        <v>47311.825526270899</v>
      </c>
    </row>
    <row r="1590" spans="1:4" x14ac:dyDescent="0.45">
      <c r="A1590" t="s">
        <v>54</v>
      </c>
      <c r="B1590" t="s">
        <v>4</v>
      </c>
      <c r="C1590">
        <v>2016</v>
      </c>
      <c r="D1590">
        <v>47987.837958101401</v>
      </c>
    </row>
    <row r="1591" spans="1:4" x14ac:dyDescent="0.45">
      <c r="A1591" t="s">
        <v>54</v>
      </c>
      <c r="B1591" t="s">
        <v>4</v>
      </c>
      <c r="C1591">
        <v>2017</v>
      </c>
      <c r="D1591">
        <v>48849.218353475597</v>
      </c>
    </row>
    <row r="1592" spans="1:4" x14ac:dyDescent="0.45">
      <c r="A1592" t="s">
        <v>54</v>
      </c>
      <c r="B1592" t="s">
        <v>4</v>
      </c>
      <c r="C1592">
        <v>2018</v>
      </c>
      <c r="D1592">
        <v>49355.875191350402</v>
      </c>
    </row>
    <row r="1593" spans="1:4" x14ac:dyDescent="0.45">
      <c r="A1593" t="s">
        <v>54</v>
      </c>
      <c r="B1593" t="s">
        <v>4</v>
      </c>
      <c r="C1593">
        <v>2019</v>
      </c>
      <c r="D1593">
        <v>49690.629850527403</v>
      </c>
    </row>
    <row r="1594" spans="1:4" x14ac:dyDescent="0.45">
      <c r="A1594" t="s">
        <v>54</v>
      </c>
      <c r="B1594" t="s">
        <v>4</v>
      </c>
      <c r="C1594">
        <v>2020</v>
      </c>
      <c r="D1594">
        <v>45505.0688708956</v>
      </c>
    </row>
    <row r="1595" spans="1:4" x14ac:dyDescent="0.45">
      <c r="A1595" t="s">
        <v>54</v>
      </c>
      <c r="B1595" t="s">
        <v>4</v>
      </c>
      <c r="C1595">
        <v>2021</v>
      </c>
      <c r="D1595">
        <v>49825.393411184799</v>
      </c>
    </row>
    <row r="1596" spans="1:4" x14ac:dyDescent="0.45">
      <c r="A1596" t="s">
        <v>54</v>
      </c>
      <c r="B1596" t="s">
        <v>4</v>
      </c>
      <c r="C1596">
        <v>2022</v>
      </c>
      <c r="D1596">
        <v>52333.327427060402</v>
      </c>
    </row>
    <row r="1597" spans="1:4" x14ac:dyDescent="0.45">
      <c r="A1597" t="s">
        <v>54</v>
      </c>
      <c r="B1597" t="s">
        <v>4</v>
      </c>
      <c r="C1597">
        <v>2023</v>
      </c>
      <c r="D1597">
        <v>52842.628883175799</v>
      </c>
    </row>
    <row r="1598" spans="1:4" x14ac:dyDescent="0.45">
      <c r="A1598" t="s">
        <v>54</v>
      </c>
      <c r="B1598" t="s">
        <v>4</v>
      </c>
      <c r="C1598">
        <v>2024</v>
      </c>
      <c r="D1598">
        <v>53284.8745049149</v>
      </c>
    </row>
    <row r="1599" spans="1:4" x14ac:dyDescent="0.45">
      <c r="A1599" t="s">
        <v>56</v>
      </c>
      <c r="B1599" t="s">
        <v>4</v>
      </c>
      <c r="C1599">
        <v>2000</v>
      </c>
      <c r="D1599">
        <v>39731.795368630403</v>
      </c>
    </row>
    <row r="1600" spans="1:4" x14ac:dyDescent="0.45">
      <c r="A1600" t="s">
        <v>56</v>
      </c>
      <c r="B1600" t="s">
        <v>4</v>
      </c>
      <c r="C1600">
        <v>2001</v>
      </c>
      <c r="D1600">
        <v>39748.983772584899</v>
      </c>
    </row>
    <row r="1601" spans="1:4" x14ac:dyDescent="0.45">
      <c r="A1601" t="s">
        <v>56</v>
      </c>
      <c r="B1601" t="s">
        <v>4</v>
      </c>
      <c r="C1601">
        <v>2002</v>
      </c>
      <c r="D1601">
        <v>39690.367679462499</v>
      </c>
    </row>
    <row r="1602" spans="1:4" x14ac:dyDescent="0.45">
      <c r="A1602" t="s">
        <v>56</v>
      </c>
      <c r="B1602" t="s">
        <v>4</v>
      </c>
      <c r="C1602">
        <v>2003</v>
      </c>
      <c r="D1602">
        <v>40152.128263564096</v>
      </c>
    </row>
    <row r="1603" spans="1:4" x14ac:dyDescent="0.45">
      <c r="A1603" t="s">
        <v>56</v>
      </c>
      <c r="B1603" t="s">
        <v>4</v>
      </c>
      <c r="C1603">
        <v>2004</v>
      </c>
      <c r="D1603">
        <v>40986.7225710497</v>
      </c>
    </row>
    <row r="1604" spans="1:4" x14ac:dyDescent="0.45">
      <c r="A1604" t="s">
        <v>56</v>
      </c>
      <c r="B1604" t="s">
        <v>4</v>
      </c>
      <c r="C1604">
        <v>2005</v>
      </c>
      <c r="D1604">
        <v>41740.352036905002</v>
      </c>
    </row>
    <row r="1605" spans="1:4" x14ac:dyDescent="0.45">
      <c r="A1605" t="s">
        <v>56</v>
      </c>
      <c r="B1605" t="s">
        <v>4</v>
      </c>
      <c r="C1605">
        <v>2006</v>
      </c>
      <c r="D1605">
        <v>42358.933734825303</v>
      </c>
    </row>
    <row r="1606" spans="1:4" x14ac:dyDescent="0.45">
      <c r="A1606" t="s">
        <v>56</v>
      </c>
      <c r="B1606" t="s">
        <v>4</v>
      </c>
      <c r="C1606">
        <v>2007</v>
      </c>
      <c r="D1606">
        <v>43041.569705802103</v>
      </c>
    </row>
    <row r="1607" spans="1:4" x14ac:dyDescent="0.45">
      <c r="A1607" t="s">
        <v>56</v>
      </c>
      <c r="B1607" t="s">
        <v>4</v>
      </c>
      <c r="C1607">
        <v>2008</v>
      </c>
      <c r="D1607">
        <v>42518.8423408417</v>
      </c>
    </row>
    <row r="1608" spans="1:4" x14ac:dyDescent="0.45">
      <c r="A1608" t="s">
        <v>56</v>
      </c>
      <c r="B1608" t="s">
        <v>4</v>
      </c>
      <c r="C1608">
        <v>2009</v>
      </c>
      <c r="D1608">
        <v>39999.946420340799</v>
      </c>
    </row>
    <row r="1609" spans="1:4" x14ac:dyDescent="0.45">
      <c r="A1609" t="s">
        <v>56</v>
      </c>
      <c r="B1609" t="s">
        <v>4</v>
      </c>
      <c r="C1609">
        <v>2010</v>
      </c>
      <c r="D1609">
        <v>41647.045854200798</v>
      </c>
    </row>
    <row r="1610" spans="1:4" x14ac:dyDescent="0.45">
      <c r="A1610" t="s">
        <v>56</v>
      </c>
      <c r="B1610" t="s">
        <v>4</v>
      </c>
      <c r="C1610">
        <v>2011</v>
      </c>
      <c r="D1610">
        <v>41640.660872125103</v>
      </c>
    </row>
    <row r="1611" spans="1:4" x14ac:dyDescent="0.45">
      <c r="A1611" t="s">
        <v>56</v>
      </c>
      <c r="B1611" t="s">
        <v>4</v>
      </c>
      <c r="C1611">
        <v>2012</v>
      </c>
      <c r="D1611">
        <v>42394.943317506397</v>
      </c>
    </row>
    <row r="1612" spans="1:4" x14ac:dyDescent="0.45">
      <c r="A1612" t="s">
        <v>56</v>
      </c>
      <c r="B1612" t="s">
        <v>4</v>
      </c>
      <c r="C1612">
        <v>2013</v>
      </c>
      <c r="D1612">
        <v>43304.118193142604</v>
      </c>
    </row>
    <row r="1613" spans="1:4" x14ac:dyDescent="0.45">
      <c r="A1613" t="s">
        <v>56</v>
      </c>
      <c r="B1613" t="s">
        <v>4</v>
      </c>
      <c r="C1613">
        <v>2014</v>
      </c>
      <c r="D1613">
        <v>43754.438013293002</v>
      </c>
    </row>
    <row r="1614" spans="1:4" x14ac:dyDescent="0.45">
      <c r="A1614" t="s">
        <v>56</v>
      </c>
      <c r="B1614" t="s">
        <v>4</v>
      </c>
      <c r="C1614">
        <v>2015</v>
      </c>
      <c r="D1614">
        <v>44589.303285400303</v>
      </c>
    </row>
    <row r="1615" spans="1:4" x14ac:dyDescent="0.45">
      <c r="A1615" t="s">
        <v>56</v>
      </c>
      <c r="B1615" t="s">
        <v>4</v>
      </c>
      <c r="C1615">
        <v>2016</v>
      </c>
      <c r="D1615">
        <v>44926.620290952502</v>
      </c>
    </row>
    <row r="1616" spans="1:4" x14ac:dyDescent="0.45">
      <c r="A1616" t="s">
        <v>56</v>
      </c>
      <c r="B1616" t="s">
        <v>4</v>
      </c>
      <c r="C1616">
        <v>2017</v>
      </c>
      <c r="D1616">
        <v>45693.377608098701</v>
      </c>
    </row>
    <row r="1617" spans="1:4" x14ac:dyDescent="0.45">
      <c r="A1617" t="s">
        <v>56</v>
      </c>
      <c r="B1617" t="s">
        <v>4</v>
      </c>
      <c r="C1617">
        <v>2018</v>
      </c>
      <c r="D1617">
        <v>46133.022597871801</v>
      </c>
    </row>
    <row r="1618" spans="1:4" x14ac:dyDescent="0.45">
      <c r="A1618" t="s">
        <v>56</v>
      </c>
      <c r="B1618" t="s">
        <v>4</v>
      </c>
      <c r="C1618">
        <v>2019</v>
      </c>
      <c r="D1618">
        <v>46055.349867248697</v>
      </c>
    </row>
    <row r="1619" spans="1:4" x14ac:dyDescent="0.45">
      <c r="A1619" t="s">
        <v>56</v>
      </c>
      <c r="B1619" t="s">
        <v>4</v>
      </c>
      <c r="C1619">
        <v>2020</v>
      </c>
      <c r="D1619">
        <v>44212.550341572402</v>
      </c>
    </row>
    <row r="1620" spans="1:4" x14ac:dyDescent="0.45">
      <c r="A1620" t="s">
        <v>56</v>
      </c>
      <c r="B1620" t="s">
        <v>4</v>
      </c>
      <c r="C1620">
        <v>2021</v>
      </c>
      <c r="D1620">
        <v>45999.461796689597</v>
      </c>
    </row>
    <row r="1621" spans="1:4" x14ac:dyDescent="0.45">
      <c r="A1621" t="s">
        <v>56</v>
      </c>
      <c r="B1621" t="s">
        <v>4</v>
      </c>
      <c r="C1621">
        <v>2022</v>
      </c>
      <c r="D1621">
        <v>46819.360613609002</v>
      </c>
    </row>
    <row r="1622" spans="1:4" x14ac:dyDescent="0.45">
      <c r="A1622" t="s">
        <v>56</v>
      </c>
      <c r="B1622" t="s">
        <v>4</v>
      </c>
      <c r="C1622">
        <v>2023</v>
      </c>
      <c r="D1622">
        <v>47387.217254252297</v>
      </c>
    </row>
    <row r="1623" spans="1:4" x14ac:dyDescent="0.45">
      <c r="A1623" t="s">
        <v>56</v>
      </c>
      <c r="B1623" t="s">
        <v>4</v>
      </c>
      <c r="C1623">
        <v>2024</v>
      </c>
      <c r="D1623">
        <v>47479.844854566698</v>
      </c>
    </row>
    <row r="1624" spans="1:4" x14ac:dyDescent="0.45">
      <c r="A1624" t="s">
        <v>73</v>
      </c>
      <c r="B1624" t="s">
        <v>4</v>
      </c>
      <c r="C1624">
        <v>2000</v>
      </c>
      <c r="D1624">
        <v>26404.158857574501</v>
      </c>
    </row>
    <row r="1625" spans="1:4" x14ac:dyDescent="0.45">
      <c r="A1625" t="s">
        <v>73</v>
      </c>
      <c r="B1625" t="s">
        <v>4</v>
      </c>
      <c r="C1625">
        <v>2001</v>
      </c>
      <c r="D1625">
        <v>27440.656491584701</v>
      </c>
    </row>
    <row r="1626" spans="1:4" x14ac:dyDescent="0.45">
      <c r="A1626" t="s">
        <v>73</v>
      </c>
      <c r="B1626" t="s">
        <v>4</v>
      </c>
      <c r="C1626">
        <v>2002</v>
      </c>
      <c r="D1626">
        <v>29395.276603679598</v>
      </c>
    </row>
    <row r="1627" spans="1:4" x14ac:dyDescent="0.45">
      <c r="A1627" t="s">
        <v>73</v>
      </c>
      <c r="B1627" t="s">
        <v>4</v>
      </c>
      <c r="C1627">
        <v>2003</v>
      </c>
      <c r="D1627">
        <v>30142.460558581399</v>
      </c>
    </row>
    <row r="1628" spans="1:4" x14ac:dyDescent="0.45">
      <c r="A1628" t="s">
        <v>73</v>
      </c>
      <c r="B1628" t="s">
        <v>4</v>
      </c>
      <c r="C1628">
        <v>2004</v>
      </c>
      <c r="D1628">
        <v>31579.528304886699</v>
      </c>
    </row>
    <row r="1629" spans="1:4" x14ac:dyDescent="0.45">
      <c r="A1629" t="s">
        <v>73</v>
      </c>
      <c r="B1629" t="s">
        <v>4</v>
      </c>
      <c r="C1629">
        <v>2005</v>
      </c>
      <c r="D1629">
        <v>32886.047245074296</v>
      </c>
    </row>
    <row r="1630" spans="1:4" x14ac:dyDescent="0.45">
      <c r="A1630" t="s">
        <v>73</v>
      </c>
      <c r="B1630" t="s">
        <v>4</v>
      </c>
      <c r="C1630">
        <v>2006</v>
      </c>
      <c r="D1630">
        <v>34429.622201313701</v>
      </c>
    </row>
    <row r="1631" spans="1:4" x14ac:dyDescent="0.45">
      <c r="A1631" t="s">
        <v>73</v>
      </c>
      <c r="B1631" t="s">
        <v>4</v>
      </c>
      <c r="C1631">
        <v>2007</v>
      </c>
      <c r="D1631">
        <v>36257.3401689702</v>
      </c>
    </row>
    <row r="1632" spans="1:4" x14ac:dyDescent="0.45">
      <c r="A1632" t="s">
        <v>73</v>
      </c>
      <c r="B1632" t="s">
        <v>4</v>
      </c>
      <c r="C1632">
        <v>2008</v>
      </c>
      <c r="D1632">
        <v>37064.151848410598</v>
      </c>
    </row>
    <row r="1633" spans="1:4" x14ac:dyDescent="0.45">
      <c r="A1633" t="s">
        <v>73</v>
      </c>
      <c r="B1633" t="s">
        <v>4</v>
      </c>
      <c r="C1633">
        <v>2009</v>
      </c>
      <c r="D1633">
        <v>37176.193927096901</v>
      </c>
    </row>
    <row r="1634" spans="1:4" x14ac:dyDescent="0.45">
      <c r="A1634" t="s">
        <v>73</v>
      </c>
      <c r="B1634" t="s">
        <v>4</v>
      </c>
      <c r="C1634">
        <v>2010</v>
      </c>
      <c r="D1634">
        <v>39574.050073294697</v>
      </c>
    </row>
    <row r="1635" spans="1:4" x14ac:dyDescent="0.45">
      <c r="A1635" t="s">
        <v>73</v>
      </c>
      <c r="B1635" t="s">
        <v>4</v>
      </c>
      <c r="C1635">
        <v>2011</v>
      </c>
      <c r="D1635">
        <v>40719.227377167103</v>
      </c>
    </row>
    <row r="1636" spans="1:4" x14ac:dyDescent="0.45">
      <c r="A1636" t="s">
        <v>73</v>
      </c>
      <c r="B1636" t="s">
        <v>4</v>
      </c>
      <c r="C1636">
        <v>2012</v>
      </c>
      <c r="D1636">
        <v>41537.6728611117</v>
      </c>
    </row>
    <row r="1637" spans="1:4" x14ac:dyDescent="0.45">
      <c r="A1637" t="s">
        <v>73</v>
      </c>
      <c r="B1637" t="s">
        <v>4</v>
      </c>
      <c r="C1637">
        <v>2013</v>
      </c>
      <c r="D1637">
        <v>42709.975185788702</v>
      </c>
    </row>
    <row r="1638" spans="1:4" x14ac:dyDescent="0.45">
      <c r="A1638" t="s">
        <v>73</v>
      </c>
      <c r="B1638" t="s">
        <v>4</v>
      </c>
      <c r="C1638">
        <v>2014</v>
      </c>
      <c r="D1638">
        <v>43806.925098566098</v>
      </c>
    </row>
    <row r="1639" spans="1:4" x14ac:dyDescent="0.45">
      <c r="A1639" t="s">
        <v>73</v>
      </c>
      <c r="B1639" t="s">
        <v>4</v>
      </c>
      <c r="C1639">
        <v>2015</v>
      </c>
      <c r="D1639">
        <v>44849.106767088997</v>
      </c>
    </row>
    <row r="1640" spans="1:4" x14ac:dyDescent="0.45">
      <c r="A1640" t="s">
        <v>73</v>
      </c>
      <c r="B1640" t="s">
        <v>4</v>
      </c>
      <c r="C1640">
        <v>2016</v>
      </c>
      <c r="D1640">
        <v>46088.243078538297</v>
      </c>
    </row>
    <row r="1641" spans="1:4" x14ac:dyDescent="0.45">
      <c r="A1641" t="s">
        <v>73</v>
      </c>
      <c r="B1641" t="s">
        <v>4</v>
      </c>
      <c r="C1641">
        <v>2017</v>
      </c>
      <c r="D1641">
        <v>47536.789856885101</v>
      </c>
    </row>
    <row r="1642" spans="1:4" x14ac:dyDescent="0.45">
      <c r="A1642" t="s">
        <v>73</v>
      </c>
      <c r="B1642" t="s">
        <v>4</v>
      </c>
      <c r="C1642">
        <v>2018</v>
      </c>
      <c r="D1642">
        <v>48834.447115773299</v>
      </c>
    </row>
    <row r="1643" spans="1:4" x14ac:dyDescent="0.45">
      <c r="A1643" t="s">
        <v>73</v>
      </c>
      <c r="B1643" t="s">
        <v>4</v>
      </c>
      <c r="C1643">
        <v>2019</v>
      </c>
      <c r="D1643">
        <v>49790.867988482103</v>
      </c>
    </row>
    <row r="1644" spans="1:4" x14ac:dyDescent="0.45">
      <c r="A1644" t="s">
        <v>73</v>
      </c>
      <c r="B1644" t="s">
        <v>4</v>
      </c>
      <c r="C1644">
        <v>2020</v>
      </c>
      <c r="D1644">
        <v>49374.092614802503</v>
      </c>
    </row>
    <row r="1645" spans="1:4" x14ac:dyDescent="0.45">
      <c r="A1645" t="s">
        <v>73</v>
      </c>
      <c r="B1645" t="s">
        <v>4</v>
      </c>
      <c r="C1645">
        <v>2021</v>
      </c>
      <c r="D1645">
        <v>51718.2518656631</v>
      </c>
    </row>
    <row r="1646" spans="1:4" x14ac:dyDescent="0.45">
      <c r="A1646" t="s">
        <v>73</v>
      </c>
      <c r="B1646" t="s">
        <v>4</v>
      </c>
      <c r="C1646">
        <v>2022</v>
      </c>
      <c r="D1646">
        <v>53228.603565536498</v>
      </c>
    </row>
    <row r="1647" spans="1:4" x14ac:dyDescent="0.45">
      <c r="A1647" t="s">
        <v>73</v>
      </c>
      <c r="B1647" t="s">
        <v>4</v>
      </c>
      <c r="C1647">
        <v>2023</v>
      </c>
      <c r="D1647">
        <v>54029.343499078503</v>
      </c>
    </row>
    <row r="1648" spans="1:4" x14ac:dyDescent="0.45">
      <c r="A1648" t="s">
        <v>73</v>
      </c>
      <c r="B1648" t="s">
        <v>4</v>
      </c>
      <c r="C1648">
        <v>2024</v>
      </c>
      <c r="D1648">
        <v>55070.938619412103</v>
      </c>
    </row>
    <row r="1649" spans="1:4" x14ac:dyDescent="0.45">
      <c r="A1649" t="s">
        <v>58</v>
      </c>
      <c r="B1649" t="s">
        <v>4</v>
      </c>
      <c r="C1649">
        <v>2000</v>
      </c>
      <c r="D1649">
        <v>20470.493766915799</v>
      </c>
    </row>
    <row r="1650" spans="1:4" x14ac:dyDescent="0.45">
      <c r="A1650" t="s">
        <v>58</v>
      </c>
      <c r="B1650" t="s">
        <v>4</v>
      </c>
      <c r="C1650">
        <v>2001</v>
      </c>
      <c r="D1650">
        <v>20078.218393130701</v>
      </c>
    </row>
    <row r="1651" spans="1:4" x14ac:dyDescent="0.45">
      <c r="A1651" t="s">
        <v>58</v>
      </c>
      <c r="B1651" t="s">
        <v>4</v>
      </c>
      <c r="C1651">
        <v>2002</v>
      </c>
      <c r="D1651">
        <v>19744.793367560898</v>
      </c>
    </row>
    <row r="1652" spans="1:4" x14ac:dyDescent="0.45">
      <c r="A1652" t="s">
        <v>58</v>
      </c>
      <c r="B1652" t="s">
        <v>4</v>
      </c>
      <c r="C1652">
        <v>2003</v>
      </c>
      <c r="D1652">
        <v>19701.463389871398</v>
      </c>
    </row>
    <row r="1653" spans="1:4" x14ac:dyDescent="0.45">
      <c r="A1653" t="s">
        <v>58</v>
      </c>
      <c r="B1653" t="s">
        <v>4</v>
      </c>
      <c r="C1653">
        <v>2004</v>
      </c>
      <c r="D1653">
        <v>20127.224290296799</v>
      </c>
    </row>
    <row r="1654" spans="1:4" x14ac:dyDescent="0.45">
      <c r="A1654" t="s">
        <v>58</v>
      </c>
      <c r="B1654" t="s">
        <v>4</v>
      </c>
      <c r="C1654">
        <v>2005</v>
      </c>
      <c r="D1654">
        <v>20277.255285200699</v>
      </c>
    </row>
    <row r="1655" spans="1:4" x14ac:dyDescent="0.45">
      <c r="A1655" t="s">
        <v>58</v>
      </c>
      <c r="B1655" t="s">
        <v>4</v>
      </c>
      <c r="C1655">
        <v>2006</v>
      </c>
      <c r="D1655">
        <v>20965.825608704399</v>
      </c>
    </row>
    <row r="1656" spans="1:4" x14ac:dyDescent="0.45">
      <c r="A1656" t="s">
        <v>58</v>
      </c>
      <c r="B1656" t="s">
        <v>4</v>
      </c>
      <c r="C1656">
        <v>2007</v>
      </c>
      <c r="D1656">
        <v>21102.2688338349</v>
      </c>
    </row>
    <row r="1657" spans="1:4" x14ac:dyDescent="0.45">
      <c r="A1657" t="s">
        <v>58</v>
      </c>
      <c r="B1657" t="s">
        <v>4</v>
      </c>
      <c r="C1657">
        <v>2008</v>
      </c>
      <c r="D1657">
        <v>20992.5602662364</v>
      </c>
    </row>
    <row r="1658" spans="1:4" x14ac:dyDescent="0.45">
      <c r="A1658" t="s">
        <v>58</v>
      </c>
      <c r="B1658" t="s">
        <v>4</v>
      </c>
      <c r="C1658">
        <v>2009</v>
      </c>
      <c r="D1658">
        <v>19385.543725187701</v>
      </c>
    </row>
    <row r="1659" spans="1:4" x14ac:dyDescent="0.45">
      <c r="A1659" t="s">
        <v>58</v>
      </c>
      <c r="B1659" t="s">
        <v>4</v>
      </c>
      <c r="C1659">
        <v>2010</v>
      </c>
      <c r="D1659">
        <v>20058.385488230098</v>
      </c>
    </row>
    <row r="1660" spans="1:4" x14ac:dyDescent="0.45">
      <c r="A1660" t="s">
        <v>58</v>
      </c>
      <c r="B1660" t="s">
        <v>4</v>
      </c>
      <c r="C1660">
        <v>2011</v>
      </c>
      <c r="D1660">
        <v>20457.600167778299</v>
      </c>
    </row>
    <row r="1661" spans="1:4" x14ac:dyDescent="0.45">
      <c r="A1661" t="s">
        <v>58</v>
      </c>
      <c r="B1661" t="s">
        <v>4</v>
      </c>
      <c r="C1661">
        <v>2012</v>
      </c>
      <c r="D1661">
        <v>20898.935720908001</v>
      </c>
    </row>
    <row r="1662" spans="1:4" x14ac:dyDescent="0.45">
      <c r="A1662" t="s">
        <v>58</v>
      </c>
      <c r="B1662" t="s">
        <v>4</v>
      </c>
      <c r="C1662">
        <v>2013</v>
      </c>
      <c r="D1662">
        <v>20805.348040656401</v>
      </c>
    </row>
    <row r="1663" spans="1:4" x14ac:dyDescent="0.45">
      <c r="A1663" t="s">
        <v>58</v>
      </c>
      <c r="B1663" t="s">
        <v>4</v>
      </c>
      <c r="C1663">
        <v>2014</v>
      </c>
      <c r="D1663">
        <v>21069.766165388599</v>
      </c>
    </row>
    <row r="1664" spans="1:4" x14ac:dyDescent="0.45">
      <c r="A1664" t="s">
        <v>58</v>
      </c>
      <c r="B1664" t="s">
        <v>4</v>
      </c>
      <c r="C1664">
        <v>2015</v>
      </c>
      <c r="D1664">
        <v>21408.9283216195</v>
      </c>
    </row>
    <row r="1665" spans="1:4" x14ac:dyDescent="0.45">
      <c r="A1665" t="s">
        <v>58</v>
      </c>
      <c r="B1665" t="s">
        <v>4</v>
      </c>
      <c r="C1665">
        <v>2016</v>
      </c>
      <c r="D1665">
        <v>21578.263354126</v>
      </c>
    </row>
    <row r="1666" spans="1:4" x14ac:dyDescent="0.45">
      <c r="A1666" t="s">
        <v>58</v>
      </c>
      <c r="B1666" t="s">
        <v>4</v>
      </c>
      <c r="C1666">
        <v>2017</v>
      </c>
      <c r="D1666">
        <v>21777.522512727501</v>
      </c>
    </row>
    <row r="1667" spans="1:4" x14ac:dyDescent="0.45">
      <c r="A1667" t="s">
        <v>58</v>
      </c>
      <c r="B1667" t="s">
        <v>4</v>
      </c>
      <c r="C1667">
        <v>2018</v>
      </c>
      <c r="D1667">
        <v>21997.773021949401</v>
      </c>
    </row>
    <row r="1668" spans="1:4" x14ac:dyDescent="0.45">
      <c r="A1668" t="s">
        <v>58</v>
      </c>
      <c r="B1668" t="s">
        <v>4</v>
      </c>
      <c r="C1668">
        <v>2019</v>
      </c>
      <c r="D1668">
        <v>21704.185952748001</v>
      </c>
    </row>
    <row r="1669" spans="1:4" x14ac:dyDescent="0.45">
      <c r="A1669" t="s">
        <v>58</v>
      </c>
      <c r="B1669" t="s">
        <v>4</v>
      </c>
      <c r="C1669">
        <v>2020</v>
      </c>
      <c r="D1669">
        <v>19728.481782745501</v>
      </c>
    </row>
    <row r="1670" spans="1:4" x14ac:dyDescent="0.45">
      <c r="A1670" t="s">
        <v>58</v>
      </c>
      <c r="B1670" t="s">
        <v>4</v>
      </c>
      <c r="C1670">
        <v>2021</v>
      </c>
      <c r="D1670">
        <v>20782.587744090499</v>
      </c>
    </row>
    <row r="1671" spans="1:4" x14ac:dyDescent="0.45">
      <c r="A1671" t="s">
        <v>58</v>
      </c>
      <c r="B1671" t="s">
        <v>4</v>
      </c>
      <c r="C1671">
        <v>2022</v>
      </c>
      <c r="D1671">
        <v>21391.857369884499</v>
      </c>
    </row>
    <row r="1672" spans="1:4" x14ac:dyDescent="0.45">
      <c r="A1672" t="s">
        <v>58</v>
      </c>
      <c r="B1672" t="s">
        <v>4</v>
      </c>
      <c r="C1672">
        <v>2023</v>
      </c>
      <c r="D1672">
        <v>21864.923610414498</v>
      </c>
    </row>
    <row r="1673" spans="1:4" x14ac:dyDescent="0.45">
      <c r="A1673" t="s">
        <v>58</v>
      </c>
      <c r="B1673" t="s">
        <v>4</v>
      </c>
      <c r="C1673">
        <v>2024</v>
      </c>
      <c r="D1673">
        <v>21970.352041292601</v>
      </c>
    </row>
    <row r="1674" spans="1:4" x14ac:dyDescent="0.45">
      <c r="A1674" t="s">
        <v>62</v>
      </c>
      <c r="B1674" t="s">
        <v>4</v>
      </c>
      <c r="C1674">
        <v>2000</v>
      </c>
      <c r="D1674">
        <v>4889.0032192122899</v>
      </c>
    </row>
    <row r="1675" spans="1:4" x14ac:dyDescent="0.45">
      <c r="A1675" t="s">
        <v>62</v>
      </c>
      <c r="B1675" t="s">
        <v>4</v>
      </c>
      <c r="C1675">
        <v>2001</v>
      </c>
      <c r="D1675">
        <v>5039.5486975411204</v>
      </c>
    </row>
    <row r="1676" spans="1:4" x14ac:dyDescent="0.45">
      <c r="A1676" t="s">
        <v>62</v>
      </c>
      <c r="B1676" t="s">
        <v>4</v>
      </c>
      <c r="C1676">
        <v>2002</v>
      </c>
      <c r="D1676">
        <v>5654.8970604421602</v>
      </c>
    </row>
    <row r="1677" spans="1:4" x14ac:dyDescent="0.45">
      <c r="A1677" t="s">
        <v>62</v>
      </c>
      <c r="B1677" t="s">
        <v>4</v>
      </c>
      <c r="C1677">
        <v>2003</v>
      </c>
      <c r="D1677">
        <v>5905.3148278110102</v>
      </c>
    </row>
    <row r="1678" spans="1:4" x14ac:dyDescent="0.45">
      <c r="A1678" t="s">
        <v>62</v>
      </c>
      <c r="B1678" t="s">
        <v>4</v>
      </c>
      <c r="C1678">
        <v>2004</v>
      </c>
      <c r="D1678">
        <v>6275.2989450643399</v>
      </c>
    </row>
    <row r="1679" spans="1:4" x14ac:dyDescent="0.45">
      <c r="A1679" t="s">
        <v>62</v>
      </c>
      <c r="B1679" t="s">
        <v>4</v>
      </c>
      <c r="C1679">
        <v>2005</v>
      </c>
      <c r="D1679">
        <v>6496.9322817597704</v>
      </c>
    </row>
    <row r="1680" spans="1:4" x14ac:dyDescent="0.45">
      <c r="A1680" t="s">
        <v>62</v>
      </c>
      <c r="B1680" t="s">
        <v>4</v>
      </c>
      <c r="C1680">
        <v>2006</v>
      </c>
      <c r="D1680">
        <v>6702.9453333387401</v>
      </c>
    </row>
    <row r="1681" spans="1:4" x14ac:dyDescent="0.45">
      <c r="A1681" t="s">
        <v>62</v>
      </c>
      <c r="B1681" t="s">
        <v>4</v>
      </c>
      <c r="C1681">
        <v>2007</v>
      </c>
      <c r="D1681">
        <v>6949.4265071156697</v>
      </c>
    </row>
    <row r="1682" spans="1:4" x14ac:dyDescent="0.45">
      <c r="A1682" t="s">
        <v>62</v>
      </c>
      <c r="B1682" t="s">
        <v>4</v>
      </c>
      <c r="C1682">
        <v>2008</v>
      </c>
      <c r="D1682">
        <v>7215.7694619576196</v>
      </c>
    </row>
    <row r="1683" spans="1:4" x14ac:dyDescent="0.45">
      <c r="A1683" t="s">
        <v>62</v>
      </c>
      <c r="B1683" t="s">
        <v>4</v>
      </c>
      <c r="C1683">
        <v>2009</v>
      </c>
      <c r="D1683">
        <v>7581.4057208909198</v>
      </c>
    </row>
    <row r="1684" spans="1:4" x14ac:dyDescent="0.45">
      <c r="A1684" t="s">
        <v>62</v>
      </c>
      <c r="B1684" t="s">
        <v>4</v>
      </c>
      <c r="C1684">
        <v>2010</v>
      </c>
      <c r="D1684">
        <v>7962.6395728103098</v>
      </c>
    </row>
    <row r="1685" spans="1:4" x14ac:dyDescent="0.45">
      <c r="A1685" t="s">
        <v>62</v>
      </c>
      <c r="B1685" t="s">
        <v>4</v>
      </c>
      <c r="C1685">
        <v>2011</v>
      </c>
      <c r="D1685">
        <v>8153.53178650271</v>
      </c>
    </row>
    <row r="1686" spans="1:4" x14ac:dyDescent="0.45">
      <c r="A1686" t="s">
        <v>62</v>
      </c>
      <c r="B1686" t="s">
        <v>4</v>
      </c>
      <c r="C1686">
        <v>2012</v>
      </c>
      <c r="D1686">
        <v>8265.9055118105098</v>
      </c>
    </row>
    <row r="1687" spans="1:4" x14ac:dyDescent="0.45">
      <c r="A1687" t="s">
        <v>62</v>
      </c>
      <c r="B1687" t="s">
        <v>4</v>
      </c>
      <c r="C1687">
        <v>2013</v>
      </c>
      <c r="D1687">
        <v>8581.20782264031</v>
      </c>
    </row>
    <row r="1688" spans="1:4" x14ac:dyDescent="0.45">
      <c r="A1688" t="s">
        <v>62</v>
      </c>
      <c r="B1688" t="s">
        <v>4</v>
      </c>
      <c r="C1688">
        <v>2014</v>
      </c>
      <c r="D1688">
        <v>8884.7742862867199</v>
      </c>
    </row>
    <row r="1689" spans="1:4" x14ac:dyDescent="0.45">
      <c r="A1689" t="s">
        <v>62</v>
      </c>
      <c r="B1689" t="s">
        <v>4</v>
      </c>
      <c r="C1689">
        <v>2015</v>
      </c>
      <c r="D1689">
        <v>8892.0579867363103</v>
      </c>
    </row>
    <row r="1690" spans="1:4" x14ac:dyDescent="0.45">
      <c r="A1690" t="s">
        <v>62</v>
      </c>
      <c r="B1690" t="s">
        <v>4</v>
      </c>
      <c r="C1690">
        <v>2016</v>
      </c>
      <c r="D1690">
        <v>8534.6928148237494</v>
      </c>
    </row>
    <row r="1691" spans="1:4" x14ac:dyDescent="0.45">
      <c r="A1691" t="s">
        <v>62</v>
      </c>
      <c r="B1691" t="s">
        <v>4</v>
      </c>
      <c r="C1691">
        <v>2017</v>
      </c>
      <c r="D1691">
        <v>8396.78452243227</v>
      </c>
    </row>
    <row r="1692" spans="1:4" x14ac:dyDescent="0.45">
      <c r="A1692" t="s">
        <v>62</v>
      </c>
      <c r="B1692" t="s">
        <v>4</v>
      </c>
      <c r="C1692">
        <v>2018</v>
      </c>
      <c r="D1692">
        <v>8362.6233086029606</v>
      </c>
    </row>
    <row r="1693" spans="1:4" x14ac:dyDescent="0.45">
      <c r="A1693" t="s">
        <v>62</v>
      </c>
      <c r="B1693" t="s">
        <v>4</v>
      </c>
      <c r="C1693">
        <v>2019</v>
      </c>
      <c r="D1693">
        <v>8361.7866483599992</v>
      </c>
    </row>
    <row r="1694" spans="1:4" x14ac:dyDescent="0.45">
      <c r="A1694" t="s">
        <v>62</v>
      </c>
      <c r="B1694" t="s">
        <v>4</v>
      </c>
      <c r="C1694">
        <v>2020</v>
      </c>
      <c r="D1694">
        <v>7664.2109957516795</v>
      </c>
    </row>
    <row r="1695" spans="1:4" x14ac:dyDescent="0.45">
      <c r="A1695" t="s">
        <v>62</v>
      </c>
      <c r="B1695" t="s">
        <v>4</v>
      </c>
      <c r="C1695">
        <v>2021</v>
      </c>
      <c r="D1695">
        <v>7588.4788558700202</v>
      </c>
    </row>
    <row r="1696" spans="1:4" x14ac:dyDescent="0.45">
      <c r="A1696" t="s">
        <v>62</v>
      </c>
      <c r="B1696" t="s">
        <v>4</v>
      </c>
      <c r="C1696">
        <v>2022</v>
      </c>
      <c r="D1696">
        <v>7752.2620649524697</v>
      </c>
    </row>
    <row r="1697" spans="1:4" x14ac:dyDescent="0.45">
      <c r="A1697" t="s">
        <v>62</v>
      </c>
      <c r="B1697" t="s">
        <v>4</v>
      </c>
      <c r="C1697">
        <v>2023</v>
      </c>
      <c r="D1697">
        <v>7843.0039900767497</v>
      </c>
    </row>
    <row r="1698" spans="1:4" x14ac:dyDescent="0.45">
      <c r="A1698" t="s">
        <v>62</v>
      </c>
      <c r="B1698" t="s">
        <v>4</v>
      </c>
      <c r="C1698">
        <v>2024</v>
      </c>
      <c r="D1698">
        <v>7994.0375447082397</v>
      </c>
    </row>
    <row r="1699" spans="1:4" x14ac:dyDescent="0.45">
      <c r="A1699" t="s">
        <v>60</v>
      </c>
      <c r="B1699" t="s">
        <v>4</v>
      </c>
      <c r="C1699">
        <v>2000</v>
      </c>
      <c r="D1699">
        <v>56016.8327946434</v>
      </c>
    </row>
    <row r="1700" spans="1:4" x14ac:dyDescent="0.45">
      <c r="A1700" t="s">
        <v>60</v>
      </c>
      <c r="B1700" t="s">
        <v>4</v>
      </c>
      <c r="C1700">
        <v>2001</v>
      </c>
      <c r="D1700">
        <v>56887.397640644398</v>
      </c>
    </row>
    <row r="1701" spans="1:4" x14ac:dyDescent="0.45">
      <c r="A1701" t="s">
        <v>60</v>
      </c>
      <c r="B1701" t="s">
        <v>4</v>
      </c>
      <c r="C1701">
        <v>2002</v>
      </c>
      <c r="D1701">
        <v>56664.402735443698</v>
      </c>
    </row>
    <row r="1702" spans="1:4" x14ac:dyDescent="0.45">
      <c r="A1702" t="s">
        <v>60</v>
      </c>
      <c r="B1702" t="s">
        <v>4</v>
      </c>
      <c r="C1702">
        <v>2003</v>
      </c>
      <c r="D1702">
        <v>56452.8695506734</v>
      </c>
    </row>
    <row r="1703" spans="1:4" x14ac:dyDescent="0.45">
      <c r="A1703" t="s">
        <v>60</v>
      </c>
      <c r="B1703" t="s">
        <v>4</v>
      </c>
      <c r="C1703">
        <v>2004</v>
      </c>
      <c r="D1703">
        <v>57391.351634205901</v>
      </c>
    </row>
    <row r="1704" spans="1:4" x14ac:dyDescent="0.45">
      <c r="A1704" t="s">
        <v>60</v>
      </c>
      <c r="B1704" t="s">
        <v>4</v>
      </c>
      <c r="C1704">
        <v>2005</v>
      </c>
      <c r="D1704">
        <v>58422.030406967402</v>
      </c>
    </row>
    <row r="1705" spans="1:4" x14ac:dyDescent="0.45">
      <c r="A1705" t="s">
        <v>60</v>
      </c>
      <c r="B1705" t="s">
        <v>4</v>
      </c>
      <c r="C1705">
        <v>2006</v>
      </c>
      <c r="D1705">
        <v>60391.515503332397</v>
      </c>
    </row>
    <row r="1706" spans="1:4" x14ac:dyDescent="0.45">
      <c r="A1706" t="s">
        <v>60</v>
      </c>
      <c r="B1706" t="s">
        <v>4</v>
      </c>
      <c r="C1706">
        <v>2007</v>
      </c>
      <c r="D1706">
        <v>62601.661283242502</v>
      </c>
    </row>
    <row r="1707" spans="1:4" x14ac:dyDescent="0.45">
      <c r="A1707" t="s">
        <v>60</v>
      </c>
      <c r="B1707" t="s">
        <v>4</v>
      </c>
      <c r="C1707">
        <v>2008</v>
      </c>
      <c r="D1707">
        <v>63678.400549142803</v>
      </c>
    </row>
    <row r="1708" spans="1:4" x14ac:dyDescent="0.45">
      <c r="A1708" t="s">
        <v>60</v>
      </c>
      <c r="B1708" t="s">
        <v>4</v>
      </c>
      <c r="C1708">
        <v>2009</v>
      </c>
      <c r="D1708">
        <v>61029.732980178298</v>
      </c>
    </row>
    <row r="1709" spans="1:4" x14ac:dyDescent="0.45">
      <c r="A1709" t="s">
        <v>60</v>
      </c>
      <c r="B1709" t="s">
        <v>4</v>
      </c>
      <c r="C1709">
        <v>2010</v>
      </c>
      <c r="D1709">
        <v>61518.576895423103</v>
      </c>
    </row>
    <row r="1710" spans="1:4" x14ac:dyDescent="0.45">
      <c r="A1710" t="s">
        <v>60</v>
      </c>
      <c r="B1710" t="s">
        <v>4</v>
      </c>
      <c r="C1710">
        <v>2011</v>
      </c>
      <c r="D1710">
        <v>62318.139115438898</v>
      </c>
    </row>
    <row r="1711" spans="1:4" x14ac:dyDescent="0.45">
      <c r="A1711" t="s">
        <v>60</v>
      </c>
      <c r="B1711" t="s">
        <v>4</v>
      </c>
      <c r="C1711">
        <v>2012</v>
      </c>
      <c r="D1711">
        <v>61480.841641632403</v>
      </c>
    </row>
    <row r="1712" spans="1:4" x14ac:dyDescent="0.45">
      <c r="A1712" t="s">
        <v>60</v>
      </c>
      <c r="B1712" t="s">
        <v>4</v>
      </c>
      <c r="C1712">
        <v>2013</v>
      </c>
      <c r="D1712">
        <v>61281.312568674097</v>
      </c>
    </row>
    <row r="1713" spans="1:4" x14ac:dyDescent="0.45">
      <c r="A1713" t="s">
        <v>60</v>
      </c>
      <c r="B1713" t="s">
        <v>4</v>
      </c>
      <c r="C1713">
        <v>2014</v>
      </c>
      <c r="D1713">
        <v>62045.849197561001</v>
      </c>
    </row>
    <row r="1714" spans="1:4" x14ac:dyDescent="0.45">
      <c r="A1714" t="s">
        <v>60</v>
      </c>
      <c r="B1714" t="s">
        <v>4</v>
      </c>
      <c r="C1714">
        <v>2015</v>
      </c>
      <c r="D1714">
        <v>63081.408349596597</v>
      </c>
    </row>
    <row r="1715" spans="1:4" x14ac:dyDescent="0.45">
      <c r="A1715" t="s">
        <v>60</v>
      </c>
      <c r="B1715" t="s">
        <v>4</v>
      </c>
      <c r="C1715">
        <v>2016</v>
      </c>
      <c r="D1715">
        <v>64267.747655362298</v>
      </c>
    </row>
    <row r="1716" spans="1:4" x14ac:dyDescent="0.45">
      <c r="A1716" t="s">
        <v>60</v>
      </c>
      <c r="B1716" t="s">
        <v>4</v>
      </c>
      <c r="C1716">
        <v>2017</v>
      </c>
      <c r="D1716">
        <v>65665.991022957794</v>
      </c>
    </row>
    <row r="1717" spans="1:4" x14ac:dyDescent="0.45">
      <c r="A1717" t="s">
        <v>60</v>
      </c>
      <c r="B1717" t="s">
        <v>4</v>
      </c>
      <c r="C1717">
        <v>2018</v>
      </c>
      <c r="D1717">
        <v>66758.245428331706</v>
      </c>
    </row>
    <row r="1718" spans="1:4" x14ac:dyDescent="0.45">
      <c r="A1718" t="s">
        <v>60</v>
      </c>
      <c r="B1718" t="s">
        <v>4</v>
      </c>
      <c r="C1718">
        <v>2019</v>
      </c>
      <c r="D1718">
        <v>67847.881846109507</v>
      </c>
    </row>
    <row r="1719" spans="1:4" x14ac:dyDescent="0.45">
      <c r="A1719" t="s">
        <v>60</v>
      </c>
      <c r="B1719" t="s">
        <v>4</v>
      </c>
      <c r="C1719">
        <v>2020</v>
      </c>
      <c r="D1719">
        <v>64862.189035347401</v>
      </c>
    </row>
    <row r="1720" spans="1:4" x14ac:dyDescent="0.45">
      <c r="A1720" t="s">
        <v>60</v>
      </c>
      <c r="B1720" t="s">
        <v>4</v>
      </c>
      <c r="C1720">
        <v>2021</v>
      </c>
      <c r="D1720">
        <v>68573.564878644698</v>
      </c>
    </row>
    <row r="1721" spans="1:4" x14ac:dyDescent="0.45">
      <c r="A1721" t="s">
        <v>60</v>
      </c>
      <c r="B1721" t="s">
        <v>4</v>
      </c>
      <c r="C1721">
        <v>2022</v>
      </c>
      <c r="D1721">
        <v>71324.036022942499</v>
      </c>
    </row>
    <row r="1722" spans="1:4" x14ac:dyDescent="0.45">
      <c r="A1722" t="s">
        <v>60</v>
      </c>
      <c r="B1722" t="s">
        <v>4</v>
      </c>
      <c r="C1722">
        <v>2023</v>
      </c>
      <c r="D1722">
        <v>70198.954602236103</v>
      </c>
    </row>
    <row r="1723" spans="1:4" x14ac:dyDescent="0.45">
      <c r="A1723" t="s">
        <v>60</v>
      </c>
      <c r="B1723" t="s">
        <v>4</v>
      </c>
      <c r="C1723">
        <v>2024</v>
      </c>
      <c r="D1723">
        <v>70493.905121926698</v>
      </c>
    </row>
    <row r="1724" spans="1:4" x14ac:dyDescent="0.45">
      <c r="A1724" t="s">
        <v>64</v>
      </c>
      <c r="B1724" t="s">
        <v>4</v>
      </c>
      <c r="C1724">
        <v>2000</v>
      </c>
      <c r="D1724">
        <v>18566.354628877201</v>
      </c>
    </row>
    <row r="1725" spans="1:4" x14ac:dyDescent="0.45">
      <c r="A1725" t="s">
        <v>64</v>
      </c>
      <c r="B1725" t="s">
        <v>4</v>
      </c>
      <c r="C1725">
        <v>2001</v>
      </c>
      <c r="D1725">
        <v>18800.601864840199</v>
      </c>
    </row>
    <row r="1726" spans="1:4" x14ac:dyDescent="0.45">
      <c r="A1726" t="s">
        <v>64</v>
      </c>
      <c r="B1726" t="s">
        <v>4</v>
      </c>
      <c r="C1726">
        <v>2002</v>
      </c>
      <c r="D1726">
        <v>19166.913705814299</v>
      </c>
    </row>
    <row r="1727" spans="1:4" x14ac:dyDescent="0.45">
      <c r="A1727" t="s">
        <v>64</v>
      </c>
      <c r="B1727" t="s">
        <v>4</v>
      </c>
      <c r="C1727">
        <v>2003</v>
      </c>
      <c r="D1727">
        <v>19855.631798918101</v>
      </c>
    </row>
    <row r="1728" spans="1:4" x14ac:dyDescent="0.45">
      <c r="A1728" t="s">
        <v>64</v>
      </c>
      <c r="B1728" t="s">
        <v>4</v>
      </c>
      <c r="C1728">
        <v>2004</v>
      </c>
      <c r="D1728">
        <v>20878.6545002534</v>
      </c>
    </row>
    <row r="1729" spans="1:4" x14ac:dyDescent="0.45">
      <c r="A1729" t="s">
        <v>64</v>
      </c>
      <c r="B1729" t="s">
        <v>4</v>
      </c>
      <c r="C1729">
        <v>2005</v>
      </c>
      <c r="D1729">
        <v>21568.947659435598</v>
      </c>
    </row>
    <row r="1730" spans="1:4" x14ac:dyDescent="0.45">
      <c r="A1730" t="s">
        <v>64</v>
      </c>
      <c r="B1730" t="s">
        <v>4</v>
      </c>
      <c r="C1730">
        <v>2006</v>
      </c>
      <c r="D1730">
        <v>22921.197588769599</v>
      </c>
    </row>
    <row r="1731" spans="1:4" x14ac:dyDescent="0.45">
      <c r="A1731" t="s">
        <v>64</v>
      </c>
      <c r="B1731" t="s">
        <v>4</v>
      </c>
      <c r="C1731">
        <v>2007</v>
      </c>
      <c r="D1731">
        <v>24484.065666375602</v>
      </c>
    </row>
    <row r="1732" spans="1:4" x14ac:dyDescent="0.45">
      <c r="A1732" t="s">
        <v>64</v>
      </c>
      <c r="B1732" t="s">
        <v>4</v>
      </c>
      <c r="C1732">
        <v>2008</v>
      </c>
      <c r="D1732">
        <v>25553.905840653399</v>
      </c>
    </row>
    <row r="1733" spans="1:4" x14ac:dyDescent="0.45">
      <c r="A1733" t="s">
        <v>64</v>
      </c>
      <c r="B1733" t="s">
        <v>4</v>
      </c>
      <c r="C1733">
        <v>2009</v>
      </c>
      <c r="D1733">
        <v>26204.410367110999</v>
      </c>
    </row>
    <row r="1734" spans="1:4" x14ac:dyDescent="0.45">
      <c r="A1734" t="s">
        <v>64</v>
      </c>
      <c r="B1734" t="s">
        <v>4</v>
      </c>
      <c r="C1734">
        <v>2010</v>
      </c>
      <c r="D1734">
        <v>27112.133379738101</v>
      </c>
    </row>
    <row r="1735" spans="1:4" x14ac:dyDescent="0.45">
      <c r="A1735" t="s">
        <v>64</v>
      </c>
      <c r="B1735" t="s">
        <v>4</v>
      </c>
      <c r="C1735">
        <v>2011</v>
      </c>
      <c r="D1735">
        <v>28521.6612623568</v>
      </c>
    </row>
    <row r="1736" spans="1:4" x14ac:dyDescent="0.45">
      <c r="A1736" t="s">
        <v>64</v>
      </c>
      <c r="B1736" t="s">
        <v>4</v>
      </c>
      <c r="C1736">
        <v>2012</v>
      </c>
      <c r="D1736">
        <v>28952.915730530101</v>
      </c>
    </row>
    <row r="1737" spans="1:4" x14ac:dyDescent="0.45">
      <c r="A1737" t="s">
        <v>64</v>
      </c>
      <c r="B1737" t="s">
        <v>4</v>
      </c>
      <c r="C1737">
        <v>2013</v>
      </c>
      <c r="D1737">
        <v>29168.624211074999</v>
      </c>
    </row>
    <row r="1738" spans="1:4" x14ac:dyDescent="0.45">
      <c r="A1738" t="s">
        <v>64</v>
      </c>
      <c r="B1738" t="s">
        <v>4</v>
      </c>
      <c r="C1738">
        <v>2014</v>
      </c>
      <c r="D1738">
        <v>30334.878656961799</v>
      </c>
    </row>
    <row r="1739" spans="1:4" x14ac:dyDescent="0.45">
      <c r="A1739" t="s">
        <v>64</v>
      </c>
      <c r="B1739" t="s">
        <v>4</v>
      </c>
      <c r="C1739">
        <v>2015</v>
      </c>
      <c r="D1739">
        <v>31700.368236415401</v>
      </c>
    </row>
    <row r="1740" spans="1:4" x14ac:dyDescent="0.45">
      <c r="A1740" t="s">
        <v>64</v>
      </c>
      <c r="B1740" t="s">
        <v>4</v>
      </c>
      <c r="C1740">
        <v>2016</v>
      </c>
      <c r="D1740">
        <v>32675.305225995398</v>
      </c>
    </row>
    <row r="1741" spans="1:4" x14ac:dyDescent="0.45">
      <c r="A1741" t="s">
        <v>64</v>
      </c>
      <c r="B1741" t="s">
        <v>4</v>
      </c>
      <c r="C1741">
        <v>2017</v>
      </c>
      <c r="D1741">
        <v>34354.598761631903</v>
      </c>
    </row>
    <row r="1742" spans="1:4" x14ac:dyDescent="0.45">
      <c r="A1742" t="s">
        <v>64</v>
      </c>
      <c r="B1742" t="s">
        <v>4</v>
      </c>
      <c r="C1742">
        <v>2018</v>
      </c>
      <c r="D1742">
        <v>36500.411428258398</v>
      </c>
    </row>
    <row r="1743" spans="1:4" x14ac:dyDescent="0.45">
      <c r="A1743" t="s">
        <v>64</v>
      </c>
      <c r="B1743" t="s">
        <v>4</v>
      </c>
      <c r="C1743">
        <v>2019</v>
      </c>
      <c r="D1743">
        <v>38181.623033468903</v>
      </c>
    </row>
    <row r="1744" spans="1:4" x14ac:dyDescent="0.45">
      <c r="A1744" t="s">
        <v>64</v>
      </c>
      <c r="B1744" t="s">
        <v>4</v>
      </c>
      <c r="C1744">
        <v>2020</v>
      </c>
      <c r="D1744">
        <v>37852.802131363896</v>
      </c>
    </row>
    <row r="1745" spans="1:4" x14ac:dyDescent="0.45">
      <c r="A1745" t="s">
        <v>64</v>
      </c>
      <c r="B1745" t="s">
        <v>4</v>
      </c>
      <c r="C1745">
        <v>2021</v>
      </c>
      <c r="D1745">
        <v>41059.584782968202</v>
      </c>
    </row>
    <row r="1746" spans="1:4" x14ac:dyDescent="0.45">
      <c r="A1746" t="s">
        <v>64</v>
      </c>
      <c r="B1746" t="s">
        <v>4</v>
      </c>
      <c r="C1746">
        <v>2022</v>
      </c>
      <c r="D1746">
        <v>43405.021579744098</v>
      </c>
    </row>
    <row r="1747" spans="1:4" x14ac:dyDescent="0.45">
      <c r="A1747" t="s">
        <v>64</v>
      </c>
      <c r="B1747" t="s">
        <v>4</v>
      </c>
      <c r="C1747">
        <v>2023</v>
      </c>
      <c r="D1747">
        <v>43672.766801494603</v>
      </c>
    </row>
    <row r="1748" spans="1:4" x14ac:dyDescent="0.45">
      <c r="A1748" t="s">
        <v>64</v>
      </c>
      <c r="B1748" t="s">
        <v>4</v>
      </c>
      <c r="C1748">
        <v>2024</v>
      </c>
      <c r="D1748">
        <v>45153.043977328103</v>
      </c>
    </row>
    <row r="1749" spans="1:4" x14ac:dyDescent="0.45">
      <c r="A1749" t="s">
        <v>66</v>
      </c>
      <c r="B1749" t="s">
        <v>4</v>
      </c>
      <c r="C1749">
        <v>2000</v>
      </c>
      <c r="D1749">
        <v>20104.75</v>
      </c>
    </row>
    <row r="1750" spans="1:4" x14ac:dyDescent="0.45">
      <c r="A1750" t="s">
        <v>66</v>
      </c>
      <c r="B1750" t="s">
        <v>4</v>
      </c>
      <c r="C1750">
        <v>2001</v>
      </c>
      <c r="D1750">
        <v>21219.904296875</v>
      </c>
    </row>
    <row r="1751" spans="1:4" x14ac:dyDescent="0.45">
      <c r="A1751" t="s">
        <v>66</v>
      </c>
      <c r="B1751" t="s">
        <v>4</v>
      </c>
      <c r="C1751">
        <v>2002</v>
      </c>
      <c r="D1751">
        <v>22319.677734375</v>
      </c>
    </row>
    <row r="1752" spans="1:4" x14ac:dyDescent="0.45">
      <c r="A1752" t="s">
        <v>66</v>
      </c>
      <c r="B1752" t="s">
        <v>4</v>
      </c>
      <c r="C1752">
        <v>2003</v>
      </c>
      <c r="D1752">
        <v>24057.927734375</v>
      </c>
    </row>
    <row r="1753" spans="1:4" x14ac:dyDescent="0.45">
      <c r="A1753" t="s">
        <v>66</v>
      </c>
      <c r="B1753" t="s">
        <v>4</v>
      </c>
      <c r="C1753">
        <v>2004</v>
      </c>
      <c r="D1753">
        <v>25894.146484375</v>
      </c>
    </row>
    <row r="1754" spans="1:4" x14ac:dyDescent="0.45">
      <c r="A1754" t="s">
        <v>66</v>
      </c>
      <c r="B1754" t="s">
        <v>4</v>
      </c>
      <c r="C1754">
        <v>2005</v>
      </c>
      <c r="D1754">
        <v>27656.658203125</v>
      </c>
    </row>
    <row r="1755" spans="1:4" x14ac:dyDescent="0.45">
      <c r="A1755" t="s">
        <v>66</v>
      </c>
      <c r="B1755" t="s">
        <v>4</v>
      </c>
      <c r="C1755">
        <v>2006</v>
      </c>
      <c r="D1755">
        <v>30022.671875</v>
      </c>
    </row>
    <row r="1756" spans="1:4" x14ac:dyDescent="0.45">
      <c r="A1756" t="s">
        <v>66</v>
      </c>
      <c r="B1756" t="s">
        <v>4</v>
      </c>
      <c r="C1756">
        <v>2007</v>
      </c>
      <c r="D1756">
        <v>32630.369140625</v>
      </c>
    </row>
    <row r="1757" spans="1:4" x14ac:dyDescent="0.45">
      <c r="A1757" t="s">
        <v>66</v>
      </c>
      <c r="B1757" t="s">
        <v>4</v>
      </c>
      <c r="C1757">
        <v>2008</v>
      </c>
      <c r="D1757">
        <v>34342.2265625</v>
      </c>
    </row>
    <row r="1758" spans="1:4" x14ac:dyDescent="0.45">
      <c r="A1758" t="s">
        <v>66</v>
      </c>
      <c r="B1758" t="s">
        <v>4</v>
      </c>
      <c r="C1758">
        <v>2009</v>
      </c>
      <c r="D1758">
        <v>31654.00390625</v>
      </c>
    </row>
    <row r="1759" spans="1:4" x14ac:dyDescent="0.45">
      <c r="A1759" t="s">
        <v>66</v>
      </c>
      <c r="B1759" t="s">
        <v>4</v>
      </c>
      <c r="C1759">
        <v>2010</v>
      </c>
      <c r="D1759">
        <v>33063.5859375</v>
      </c>
    </row>
    <row r="1760" spans="1:4" x14ac:dyDescent="0.45">
      <c r="A1760" t="s">
        <v>66</v>
      </c>
      <c r="B1760" t="s">
        <v>4</v>
      </c>
      <c r="C1760">
        <v>2011</v>
      </c>
      <c r="D1760">
        <v>34444.64453125</v>
      </c>
    </row>
    <row r="1761" spans="1:4" x14ac:dyDescent="0.45">
      <c r="A1761" t="s">
        <v>66</v>
      </c>
      <c r="B1761" t="s">
        <v>4</v>
      </c>
      <c r="C1761">
        <v>2012</v>
      </c>
      <c r="D1761">
        <v>35740.69921875</v>
      </c>
    </row>
    <row r="1762" spans="1:4" x14ac:dyDescent="0.45">
      <c r="A1762" t="s">
        <v>66</v>
      </c>
      <c r="B1762" t="s">
        <v>4</v>
      </c>
      <c r="C1762">
        <v>2013</v>
      </c>
      <c r="D1762">
        <v>36260.06640625</v>
      </c>
    </row>
    <row r="1763" spans="1:4" x14ac:dyDescent="0.45">
      <c r="A1763" t="s">
        <v>66</v>
      </c>
      <c r="B1763" t="s">
        <v>4</v>
      </c>
      <c r="C1763">
        <v>2014</v>
      </c>
      <c r="D1763">
        <v>35853.24609375</v>
      </c>
    </row>
    <row r="1764" spans="1:4" x14ac:dyDescent="0.45">
      <c r="A1764" t="s">
        <v>66</v>
      </c>
      <c r="B1764" t="s">
        <v>4</v>
      </c>
      <c r="C1764">
        <v>2015</v>
      </c>
      <c r="D1764">
        <v>35037.15234375</v>
      </c>
    </row>
    <row r="1765" spans="1:4" x14ac:dyDescent="0.45">
      <c r="A1765" t="s">
        <v>66</v>
      </c>
      <c r="B1765" t="s">
        <v>4</v>
      </c>
      <c r="C1765">
        <v>2016</v>
      </c>
      <c r="D1765">
        <v>35005.4453125</v>
      </c>
    </row>
    <row r="1766" spans="1:4" x14ac:dyDescent="0.45">
      <c r="A1766" t="s">
        <v>66</v>
      </c>
      <c r="B1766" t="s">
        <v>4</v>
      </c>
      <c r="C1766">
        <v>2017</v>
      </c>
      <c r="D1766">
        <v>35570.703125</v>
      </c>
    </row>
    <row r="1767" spans="1:4" x14ac:dyDescent="0.45">
      <c r="A1767" t="s">
        <v>66</v>
      </c>
      <c r="B1767" t="s">
        <v>4</v>
      </c>
      <c r="C1767">
        <v>2018</v>
      </c>
      <c r="D1767">
        <v>36536.6953125</v>
      </c>
    </row>
    <row r="1768" spans="1:4" x14ac:dyDescent="0.45">
      <c r="A1768" t="s">
        <v>66</v>
      </c>
      <c r="B1768" t="s">
        <v>4</v>
      </c>
      <c r="C1768">
        <v>2019</v>
      </c>
      <c r="D1768">
        <v>37319.3203125</v>
      </c>
    </row>
    <row r="1769" spans="1:4" x14ac:dyDescent="0.45">
      <c r="A1769" t="s">
        <v>66</v>
      </c>
      <c r="B1769" t="s">
        <v>4</v>
      </c>
      <c r="C1769">
        <v>2020</v>
      </c>
      <c r="D1769">
        <v>36376.3359375</v>
      </c>
    </row>
    <row r="1770" spans="1:4" x14ac:dyDescent="0.45">
      <c r="A1770" t="s">
        <v>66</v>
      </c>
      <c r="B1770" t="s">
        <v>4</v>
      </c>
      <c r="C1770">
        <v>2021</v>
      </c>
      <c r="D1770">
        <v>38638.4296875</v>
      </c>
    </row>
    <row r="1771" spans="1:4" x14ac:dyDescent="0.45">
      <c r="A1771" t="s">
        <v>66</v>
      </c>
      <c r="B1771" t="s">
        <v>4</v>
      </c>
      <c r="C1771">
        <v>2022</v>
      </c>
      <c r="D1771">
        <v>38214.69140625</v>
      </c>
    </row>
    <row r="1772" spans="1:4" x14ac:dyDescent="0.45">
      <c r="A1772" t="s">
        <v>66</v>
      </c>
      <c r="B1772" t="s">
        <v>4</v>
      </c>
      <c r="C1772">
        <v>2023</v>
      </c>
      <c r="D1772">
        <v>39881.44921875</v>
      </c>
    </row>
    <row r="1773" spans="1:4" x14ac:dyDescent="0.45">
      <c r="A1773" t="s">
        <v>66</v>
      </c>
      <c r="B1773" t="s">
        <v>4</v>
      </c>
      <c r="C1773">
        <v>2024</v>
      </c>
      <c r="D1773">
        <v>41891.171875</v>
      </c>
    </row>
    <row r="1774" spans="1:4" x14ac:dyDescent="0.45">
      <c r="A1774" t="s">
        <v>69</v>
      </c>
      <c r="B1774" t="s">
        <v>4</v>
      </c>
      <c r="C1774">
        <v>2000</v>
      </c>
      <c r="D1774">
        <v>55962.2661342789</v>
      </c>
    </row>
    <row r="1775" spans="1:4" x14ac:dyDescent="0.45">
      <c r="A1775" t="s">
        <v>69</v>
      </c>
      <c r="B1775" t="s">
        <v>4</v>
      </c>
      <c r="C1775">
        <v>2001</v>
      </c>
      <c r="D1775">
        <v>53309.111388543999</v>
      </c>
    </row>
    <row r="1776" spans="1:4" x14ac:dyDescent="0.45">
      <c r="A1776" t="s">
        <v>69</v>
      </c>
      <c r="B1776" t="s">
        <v>4</v>
      </c>
      <c r="C1776">
        <v>2002</v>
      </c>
      <c r="D1776">
        <v>50371.978307983401</v>
      </c>
    </row>
    <row r="1777" spans="1:4" x14ac:dyDescent="0.45">
      <c r="A1777" t="s">
        <v>69</v>
      </c>
      <c r="B1777" t="s">
        <v>4</v>
      </c>
      <c r="C1777">
        <v>2003</v>
      </c>
      <c r="D1777">
        <v>52234.649280791004</v>
      </c>
    </row>
    <row r="1778" spans="1:4" x14ac:dyDescent="0.45">
      <c r="A1778" t="s">
        <v>69</v>
      </c>
      <c r="B1778" t="s">
        <v>4</v>
      </c>
      <c r="C1778">
        <v>2004</v>
      </c>
      <c r="D1778">
        <v>54196.551415295296</v>
      </c>
    </row>
    <row r="1779" spans="1:4" x14ac:dyDescent="0.45">
      <c r="A1779" t="s">
        <v>69</v>
      </c>
      <c r="B1779" t="s">
        <v>4</v>
      </c>
      <c r="C1779">
        <v>2005</v>
      </c>
      <c r="D1779">
        <v>54931.7942450845</v>
      </c>
    </row>
    <row r="1780" spans="1:4" x14ac:dyDescent="0.45">
      <c r="A1780" t="s">
        <v>69</v>
      </c>
      <c r="B1780" t="s">
        <v>4</v>
      </c>
      <c r="C1780">
        <v>2006</v>
      </c>
      <c r="D1780">
        <v>54373.737695386</v>
      </c>
    </row>
    <row r="1781" spans="1:4" x14ac:dyDescent="0.45">
      <c r="A1781" t="s">
        <v>69</v>
      </c>
      <c r="B1781" t="s">
        <v>4</v>
      </c>
      <c r="C1781">
        <v>2007</v>
      </c>
      <c r="D1781">
        <v>53318.419160183403</v>
      </c>
    </row>
    <row r="1782" spans="1:4" x14ac:dyDescent="0.45">
      <c r="A1782" t="s">
        <v>69</v>
      </c>
      <c r="B1782" t="s">
        <v>4</v>
      </c>
      <c r="C1782">
        <v>2008</v>
      </c>
      <c r="D1782">
        <v>54407.708167324701</v>
      </c>
    </row>
    <row r="1783" spans="1:4" x14ac:dyDescent="0.45">
      <c r="A1783" t="s">
        <v>69</v>
      </c>
      <c r="B1783" t="s">
        <v>4</v>
      </c>
      <c r="C1783">
        <v>2009</v>
      </c>
      <c r="D1783">
        <v>51760.764398756597</v>
      </c>
    </row>
    <row r="1784" spans="1:4" x14ac:dyDescent="0.45">
      <c r="A1784" t="s">
        <v>69</v>
      </c>
      <c r="B1784" t="s">
        <v>4</v>
      </c>
      <c r="C1784">
        <v>2010</v>
      </c>
      <c r="D1784">
        <v>54911.547517011997</v>
      </c>
    </row>
    <row r="1785" spans="1:4" x14ac:dyDescent="0.45">
      <c r="A1785" t="s">
        <v>69</v>
      </c>
      <c r="B1785" t="s">
        <v>4</v>
      </c>
      <c r="C1785">
        <v>2011</v>
      </c>
      <c r="D1785">
        <v>58645.445941653103</v>
      </c>
    </row>
    <row r="1786" spans="1:4" x14ac:dyDescent="0.45">
      <c r="A1786" t="s">
        <v>69</v>
      </c>
      <c r="B1786" t="s">
        <v>4</v>
      </c>
      <c r="C1786">
        <v>2012</v>
      </c>
      <c r="D1786">
        <v>59471.700190939402</v>
      </c>
    </row>
    <row r="1787" spans="1:4" x14ac:dyDescent="0.45">
      <c r="A1787" t="s">
        <v>69</v>
      </c>
      <c r="B1787" t="s">
        <v>4</v>
      </c>
      <c r="C1787">
        <v>2013</v>
      </c>
      <c r="D1787">
        <v>57998.464461915501</v>
      </c>
    </row>
    <row r="1788" spans="1:4" x14ac:dyDescent="0.45">
      <c r="A1788" t="s">
        <v>69</v>
      </c>
      <c r="B1788" t="s">
        <v>4</v>
      </c>
      <c r="C1788">
        <v>2014</v>
      </c>
      <c r="D1788">
        <v>58872.267140012598</v>
      </c>
    </row>
    <row r="1789" spans="1:4" x14ac:dyDescent="0.45">
      <c r="A1789" t="s">
        <v>69</v>
      </c>
      <c r="B1789" t="s">
        <v>4</v>
      </c>
      <c r="C1789">
        <v>2015</v>
      </c>
      <c r="D1789">
        <v>58498.539904069898</v>
      </c>
    </row>
    <row r="1790" spans="1:4" x14ac:dyDescent="0.45">
      <c r="A1790" t="s">
        <v>69</v>
      </c>
      <c r="B1790" t="s">
        <v>4</v>
      </c>
      <c r="C1790">
        <v>2016</v>
      </c>
      <c r="D1790">
        <v>57308.448412749698</v>
      </c>
    </row>
    <row r="1791" spans="1:4" x14ac:dyDescent="0.45">
      <c r="A1791" t="s">
        <v>69</v>
      </c>
      <c r="B1791" t="s">
        <v>4</v>
      </c>
      <c r="C1791">
        <v>2017</v>
      </c>
      <c r="D1791">
        <v>57942.548498304401</v>
      </c>
    </row>
    <row r="1792" spans="1:4" x14ac:dyDescent="0.45">
      <c r="A1792" t="s">
        <v>69</v>
      </c>
      <c r="B1792" t="s">
        <v>4</v>
      </c>
      <c r="C1792">
        <v>2018</v>
      </c>
      <c r="D1792">
        <v>61359.465374038802</v>
      </c>
    </row>
    <row r="1793" spans="1:4" x14ac:dyDescent="0.45">
      <c r="A1793" t="s">
        <v>69</v>
      </c>
      <c r="B1793" t="s">
        <v>4</v>
      </c>
      <c r="C1793">
        <v>2019</v>
      </c>
      <c r="D1793">
        <v>62647.729948784203</v>
      </c>
    </row>
    <row r="1794" spans="1:4" x14ac:dyDescent="0.45">
      <c r="A1794" t="s">
        <v>69</v>
      </c>
      <c r="B1794" t="s">
        <v>4</v>
      </c>
      <c r="C1794">
        <v>2020</v>
      </c>
      <c r="D1794">
        <v>57420.733573642399</v>
      </c>
    </row>
    <row r="1795" spans="1:4" x14ac:dyDescent="0.45">
      <c r="A1795" t="s">
        <v>69</v>
      </c>
      <c r="B1795" t="s">
        <v>4</v>
      </c>
      <c r="C1795">
        <v>2021</v>
      </c>
      <c r="D1795">
        <v>62690.496664592902</v>
      </c>
    </row>
    <row r="1796" spans="1:4" x14ac:dyDescent="0.45">
      <c r="A1796" t="s">
        <v>69</v>
      </c>
      <c r="B1796" t="s">
        <v>4</v>
      </c>
      <c r="C1796">
        <v>2022</v>
      </c>
      <c r="D1796">
        <v>67178.590227490597</v>
      </c>
    </row>
    <row r="1797" spans="1:4" x14ac:dyDescent="0.45">
      <c r="A1797" t="s">
        <v>69</v>
      </c>
      <c r="B1797" t="s">
        <v>4</v>
      </c>
      <c r="C1797">
        <v>2023</v>
      </c>
      <c r="D1797">
        <v>64481.8441927288</v>
      </c>
    </row>
    <row r="1798" spans="1:4" x14ac:dyDescent="0.45">
      <c r="A1798" t="s">
        <v>69</v>
      </c>
      <c r="B1798" t="s">
        <v>4</v>
      </c>
      <c r="C1798">
        <v>2024</v>
      </c>
      <c r="D1798">
        <v>63194.433252883202</v>
      </c>
    </row>
    <row r="1799" spans="1:4" x14ac:dyDescent="0.45">
      <c r="A1799" t="s">
        <v>80</v>
      </c>
      <c r="B1799" t="s">
        <v>4</v>
      </c>
      <c r="C1799">
        <v>2000</v>
      </c>
      <c r="D1799">
        <v>14856.914625257001</v>
      </c>
    </row>
    <row r="1800" spans="1:4" x14ac:dyDescent="0.45">
      <c r="A1800" t="s">
        <v>80</v>
      </c>
      <c r="B1800" t="s">
        <v>4</v>
      </c>
      <c r="C1800">
        <v>2001</v>
      </c>
      <c r="D1800">
        <v>13872.128728456601</v>
      </c>
    </row>
    <row r="1801" spans="1:4" x14ac:dyDescent="0.45">
      <c r="A1801" t="s">
        <v>80</v>
      </c>
      <c r="B1801" t="s">
        <v>4</v>
      </c>
      <c r="C1801">
        <v>2002</v>
      </c>
      <c r="D1801">
        <v>14587.894621656</v>
      </c>
    </row>
    <row r="1802" spans="1:4" x14ac:dyDescent="0.45">
      <c r="A1802" t="s">
        <v>80</v>
      </c>
      <c r="B1802" t="s">
        <v>4</v>
      </c>
      <c r="C1802">
        <v>2003</v>
      </c>
      <c r="D1802">
        <v>15255.7177960689</v>
      </c>
    </row>
    <row r="1803" spans="1:4" x14ac:dyDescent="0.45">
      <c r="A1803" t="s">
        <v>80</v>
      </c>
      <c r="B1803" t="s">
        <v>4</v>
      </c>
      <c r="C1803">
        <v>2004</v>
      </c>
      <c r="D1803">
        <v>16583.8837094062</v>
      </c>
    </row>
    <row r="1804" spans="1:4" x14ac:dyDescent="0.45">
      <c r="A1804" t="s">
        <v>80</v>
      </c>
      <c r="B1804" t="s">
        <v>4</v>
      </c>
      <c r="C1804">
        <v>2005</v>
      </c>
      <c r="D1804">
        <v>17902.596600448702</v>
      </c>
    </row>
    <row r="1805" spans="1:4" x14ac:dyDescent="0.45">
      <c r="A1805" t="s">
        <v>80</v>
      </c>
      <c r="B1805" t="s">
        <v>4</v>
      </c>
      <c r="C1805">
        <v>2006</v>
      </c>
      <c r="D1805">
        <v>18972.008956363199</v>
      </c>
    </row>
    <row r="1806" spans="1:4" x14ac:dyDescent="0.45">
      <c r="A1806" t="s">
        <v>80</v>
      </c>
      <c r="B1806" t="s">
        <v>4</v>
      </c>
      <c r="C1806">
        <v>2007</v>
      </c>
      <c r="D1806">
        <v>19909.083519675001</v>
      </c>
    </row>
    <row r="1807" spans="1:4" x14ac:dyDescent="0.45">
      <c r="A1807" t="s">
        <v>80</v>
      </c>
      <c r="B1807" t="s">
        <v>4</v>
      </c>
      <c r="C1807">
        <v>2008</v>
      </c>
      <c r="D1807">
        <v>19839.584546226899</v>
      </c>
    </row>
    <row r="1808" spans="1:4" x14ac:dyDescent="0.45">
      <c r="A1808" t="s">
        <v>80</v>
      </c>
      <c r="B1808" t="s">
        <v>4</v>
      </c>
      <c r="C1808">
        <v>2009</v>
      </c>
      <c r="D1808">
        <v>18612.192523190501</v>
      </c>
    </row>
    <row r="1809" spans="1:4" x14ac:dyDescent="0.45">
      <c r="A1809" t="s">
        <v>80</v>
      </c>
      <c r="B1809" t="s">
        <v>4</v>
      </c>
      <c r="C1809">
        <v>2010</v>
      </c>
      <c r="D1809">
        <v>19897.446483688698</v>
      </c>
    </row>
    <row r="1810" spans="1:4" x14ac:dyDescent="0.45">
      <c r="A1810" t="s">
        <v>80</v>
      </c>
      <c r="B1810" t="s">
        <v>4</v>
      </c>
      <c r="C1810">
        <v>2011</v>
      </c>
      <c r="D1810">
        <v>21760.429192363401</v>
      </c>
    </row>
    <row r="1811" spans="1:4" x14ac:dyDescent="0.45">
      <c r="A1811" t="s">
        <v>80</v>
      </c>
      <c r="B1811" t="s">
        <v>4</v>
      </c>
      <c r="C1811">
        <v>2012</v>
      </c>
      <c r="D1811">
        <v>22517.714828787499</v>
      </c>
    </row>
    <row r="1812" spans="1:4" x14ac:dyDescent="0.45">
      <c r="A1812" t="s">
        <v>80</v>
      </c>
      <c r="B1812" t="s">
        <v>4</v>
      </c>
      <c r="C1812">
        <v>2013</v>
      </c>
      <c r="D1812">
        <v>24117.312109983901</v>
      </c>
    </row>
    <row r="1813" spans="1:4" x14ac:dyDescent="0.45">
      <c r="A1813" t="s">
        <v>80</v>
      </c>
      <c r="B1813" t="s">
        <v>4</v>
      </c>
      <c r="C1813">
        <v>2014</v>
      </c>
      <c r="D1813">
        <v>24888.852174257601</v>
      </c>
    </row>
    <row r="1814" spans="1:4" x14ac:dyDescent="0.45">
      <c r="A1814" t="s">
        <v>80</v>
      </c>
      <c r="B1814" t="s">
        <v>4</v>
      </c>
      <c r="C1814">
        <v>2015</v>
      </c>
      <c r="D1814">
        <v>25984.802730617699</v>
      </c>
    </row>
    <row r="1815" spans="1:4" x14ac:dyDescent="0.45">
      <c r="A1815" t="s">
        <v>80</v>
      </c>
      <c r="B1815" t="s">
        <v>4</v>
      </c>
      <c r="C1815">
        <v>2016</v>
      </c>
      <c r="D1815">
        <v>26489.643681604601</v>
      </c>
    </row>
    <row r="1816" spans="1:4" x14ac:dyDescent="0.45">
      <c r="A1816" t="s">
        <v>80</v>
      </c>
      <c r="B1816" t="s">
        <v>4</v>
      </c>
      <c r="C1816">
        <v>2017</v>
      </c>
      <c r="D1816">
        <v>28194.688309380999</v>
      </c>
    </row>
    <row r="1817" spans="1:4" x14ac:dyDescent="0.45">
      <c r="A1817" t="s">
        <v>80</v>
      </c>
      <c r="B1817" t="s">
        <v>4</v>
      </c>
      <c r="C1817">
        <v>2018</v>
      </c>
      <c r="D1817">
        <v>28780.3036458151</v>
      </c>
    </row>
    <row r="1818" spans="1:4" x14ac:dyDescent="0.45">
      <c r="A1818" t="s">
        <v>80</v>
      </c>
      <c r="B1818" t="s">
        <v>4</v>
      </c>
      <c r="C1818">
        <v>2019</v>
      </c>
      <c r="D1818">
        <v>28741.053508270099</v>
      </c>
    </row>
    <row r="1819" spans="1:4" x14ac:dyDescent="0.45">
      <c r="A1819" t="s">
        <v>80</v>
      </c>
      <c r="B1819" t="s">
        <v>4</v>
      </c>
      <c r="C1819">
        <v>2020</v>
      </c>
      <c r="D1819">
        <v>28976.717916161098</v>
      </c>
    </row>
    <row r="1820" spans="1:4" x14ac:dyDescent="0.45">
      <c r="A1820" t="s">
        <v>80</v>
      </c>
      <c r="B1820" t="s">
        <v>4</v>
      </c>
      <c r="C1820">
        <v>2021</v>
      </c>
      <c r="D1820">
        <v>32105.547440050599</v>
      </c>
    </row>
    <row r="1821" spans="1:4" x14ac:dyDescent="0.45">
      <c r="A1821" t="s">
        <v>80</v>
      </c>
      <c r="B1821" t="s">
        <v>4</v>
      </c>
      <c r="C1821">
        <v>2022</v>
      </c>
      <c r="D1821">
        <v>33520.811138420802</v>
      </c>
    </row>
    <row r="1822" spans="1:4" x14ac:dyDescent="0.45">
      <c r="A1822" t="s">
        <v>80</v>
      </c>
      <c r="B1822" t="s">
        <v>4</v>
      </c>
      <c r="C1822">
        <v>2023</v>
      </c>
      <c r="D1822">
        <v>35069.170171468497</v>
      </c>
    </row>
    <row r="1823" spans="1:4" x14ac:dyDescent="0.45">
      <c r="A1823" t="s">
        <v>80</v>
      </c>
      <c r="B1823" t="s">
        <v>4</v>
      </c>
      <c r="C1823">
        <v>2024</v>
      </c>
      <c r="D1823">
        <v>36154.490436556996</v>
      </c>
    </row>
    <row r="1824" spans="1:4" x14ac:dyDescent="0.45">
      <c r="A1824" t="s">
        <v>84</v>
      </c>
      <c r="B1824" t="s">
        <v>4</v>
      </c>
      <c r="C1824">
        <v>2000</v>
      </c>
      <c r="D1824">
        <v>55045.674531155899</v>
      </c>
    </row>
    <row r="1825" spans="1:4" x14ac:dyDescent="0.45">
      <c r="A1825" t="s">
        <v>84</v>
      </c>
      <c r="B1825" t="s">
        <v>4</v>
      </c>
      <c r="C1825">
        <v>2001</v>
      </c>
      <c r="D1825">
        <v>55024.354276628103</v>
      </c>
    </row>
    <row r="1826" spans="1:4" x14ac:dyDescent="0.45">
      <c r="A1826" t="s">
        <v>84</v>
      </c>
      <c r="B1826" t="s">
        <v>4</v>
      </c>
      <c r="C1826">
        <v>2002</v>
      </c>
      <c r="D1826">
        <v>55443.2199435683</v>
      </c>
    </row>
    <row r="1827" spans="1:4" x14ac:dyDescent="0.45">
      <c r="A1827" t="s">
        <v>84</v>
      </c>
      <c r="B1827" t="s">
        <v>4</v>
      </c>
      <c r="C1827">
        <v>2003</v>
      </c>
      <c r="D1827">
        <v>56505.446878411203</v>
      </c>
    </row>
    <row r="1828" spans="1:4" x14ac:dyDescent="0.45">
      <c r="A1828" t="s">
        <v>84</v>
      </c>
      <c r="B1828" t="s">
        <v>4</v>
      </c>
      <c r="C1828">
        <v>2004</v>
      </c>
      <c r="D1828">
        <v>58139.082019522903</v>
      </c>
    </row>
    <row r="1829" spans="1:4" x14ac:dyDescent="0.45">
      <c r="A1829" t="s">
        <v>84</v>
      </c>
      <c r="B1829" t="s">
        <v>4</v>
      </c>
      <c r="C1829">
        <v>2005</v>
      </c>
      <c r="D1829">
        <v>59612.390721555901</v>
      </c>
    </row>
    <row r="1830" spans="1:4" x14ac:dyDescent="0.45">
      <c r="A1830" t="s">
        <v>84</v>
      </c>
      <c r="B1830" t="s">
        <v>4</v>
      </c>
      <c r="C1830">
        <v>2006</v>
      </c>
      <c r="D1830">
        <v>60684.3399832539</v>
      </c>
    </row>
    <row r="1831" spans="1:4" x14ac:dyDescent="0.45">
      <c r="A1831" t="s">
        <v>84</v>
      </c>
      <c r="B1831" t="s">
        <v>4</v>
      </c>
      <c r="C1831">
        <v>2007</v>
      </c>
      <c r="D1831">
        <v>61314.4520816367</v>
      </c>
    </row>
    <row r="1832" spans="1:4" x14ac:dyDescent="0.45">
      <c r="A1832" t="s">
        <v>84</v>
      </c>
      <c r="B1832" t="s">
        <v>4</v>
      </c>
      <c r="C1832">
        <v>2008</v>
      </c>
      <c r="D1832">
        <v>60806.223871371301</v>
      </c>
    </row>
    <row r="1833" spans="1:4" x14ac:dyDescent="0.45">
      <c r="A1833" t="s">
        <v>84</v>
      </c>
      <c r="B1833" t="s">
        <v>4</v>
      </c>
      <c r="C1833">
        <v>2009</v>
      </c>
      <c r="D1833">
        <v>58722.496767251003</v>
      </c>
    </row>
    <row r="1834" spans="1:4" x14ac:dyDescent="0.45">
      <c r="A1834" t="s">
        <v>84</v>
      </c>
      <c r="B1834" t="s">
        <v>4</v>
      </c>
      <c r="C1834">
        <v>2010</v>
      </c>
      <c r="D1834">
        <v>59797.073654593703</v>
      </c>
    </row>
    <row r="1835" spans="1:4" x14ac:dyDescent="0.45">
      <c r="A1835" t="s">
        <v>84</v>
      </c>
      <c r="B1835" t="s">
        <v>4</v>
      </c>
      <c r="C1835">
        <v>2011</v>
      </c>
      <c r="D1835">
        <v>60253.203579671899</v>
      </c>
    </row>
    <row r="1836" spans="1:4" x14ac:dyDescent="0.45">
      <c r="A1836" t="s">
        <v>84</v>
      </c>
      <c r="B1836" t="s">
        <v>4</v>
      </c>
      <c r="C1836">
        <v>2012</v>
      </c>
      <c r="D1836">
        <v>61142.363703426498</v>
      </c>
    </row>
    <row r="1837" spans="1:4" x14ac:dyDescent="0.45">
      <c r="A1837" t="s">
        <v>84</v>
      </c>
      <c r="B1837" t="s">
        <v>4</v>
      </c>
      <c r="C1837">
        <v>2013</v>
      </c>
      <c r="D1837">
        <v>61966.662137089399</v>
      </c>
    </row>
    <row r="1838" spans="1:4" x14ac:dyDescent="0.45">
      <c r="A1838" t="s">
        <v>84</v>
      </c>
      <c r="B1838" t="s">
        <v>4</v>
      </c>
      <c r="C1838">
        <v>2014</v>
      </c>
      <c r="D1838">
        <v>63026.8779187814</v>
      </c>
    </row>
    <row r="1839" spans="1:4" x14ac:dyDescent="0.45">
      <c r="A1839" t="s">
        <v>84</v>
      </c>
      <c r="B1839" t="s">
        <v>4</v>
      </c>
      <c r="C1839">
        <v>2015</v>
      </c>
      <c r="D1839">
        <v>64367.718891258199</v>
      </c>
    </row>
    <row r="1840" spans="1:4" x14ac:dyDescent="0.45">
      <c r="A1840" t="s">
        <v>84</v>
      </c>
      <c r="B1840" t="s">
        <v>4</v>
      </c>
      <c r="C1840">
        <v>2016</v>
      </c>
      <c r="D1840">
        <v>65025.985598061598</v>
      </c>
    </row>
    <row r="1841" spans="1:4" x14ac:dyDescent="0.45">
      <c r="A1841" t="s">
        <v>84</v>
      </c>
      <c r="B1841" t="s">
        <v>4</v>
      </c>
      <c r="C1841">
        <v>2017</v>
      </c>
      <c r="D1841">
        <v>66164.032001428903</v>
      </c>
    </row>
    <row r="1842" spans="1:4" x14ac:dyDescent="0.45">
      <c r="A1842" t="s">
        <v>84</v>
      </c>
      <c r="B1842" t="s">
        <v>4</v>
      </c>
      <c r="C1842">
        <v>2018</v>
      </c>
      <c r="D1842">
        <v>67728.442492102404</v>
      </c>
    </row>
    <row r="1843" spans="1:4" x14ac:dyDescent="0.45">
      <c r="A1843" t="s">
        <v>84</v>
      </c>
      <c r="B1843" t="s">
        <v>4</v>
      </c>
      <c r="C1843">
        <v>2019</v>
      </c>
      <c r="D1843">
        <v>69121.458001674095</v>
      </c>
    </row>
    <row r="1844" spans="1:4" x14ac:dyDescent="0.45">
      <c r="A1844" t="s">
        <v>84</v>
      </c>
      <c r="B1844" t="s">
        <v>4</v>
      </c>
      <c r="C1844">
        <v>2020</v>
      </c>
      <c r="D1844">
        <v>67406.831132550695</v>
      </c>
    </row>
    <row r="1845" spans="1:4" x14ac:dyDescent="0.45">
      <c r="A1845" t="s">
        <v>84</v>
      </c>
      <c r="B1845" t="s">
        <v>4</v>
      </c>
      <c r="C1845">
        <v>2021</v>
      </c>
      <c r="D1845">
        <v>71441.231980594996</v>
      </c>
    </row>
    <row r="1846" spans="1:4" x14ac:dyDescent="0.45">
      <c r="A1846" t="s">
        <v>84</v>
      </c>
      <c r="B1846" t="s">
        <v>4</v>
      </c>
      <c r="C1846">
        <v>2022</v>
      </c>
      <c r="D1846">
        <v>72828.743090718897</v>
      </c>
    </row>
    <row r="1847" spans="1:4" x14ac:dyDescent="0.45">
      <c r="A1847" t="s">
        <v>84</v>
      </c>
      <c r="B1847" t="s">
        <v>4</v>
      </c>
      <c r="C1847">
        <v>2023</v>
      </c>
      <c r="D1847">
        <v>74351.6718197429</v>
      </c>
    </row>
    <row r="1848" spans="1:4" x14ac:dyDescent="0.45">
      <c r="A1848" t="s">
        <v>84</v>
      </c>
      <c r="B1848" t="s">
        <v>4</v>
      </c>
      <c r="C1848">
        <v>2024</v>
      </c>
      <c r="D1848">
        <v>75698.177335462897</v>
      </c>
    </row>
    <row r="1849" spans="1:4" x14ac:dyDescent="0.45">
      <c r="A1849" t="s">
        <v>71</v>
      </c>
      <c r="B1849" t="s">
        <v>4</v>
      </c>
      <c r="C1849">
        <v>2000</v>
      </c>
      <c r="D1849">
        <v>11183.825503143</v>
      </c>
    </row>
    <row r="1850" spans="1:4" x14ac:dyDescent="0.45">
      <c r="A1850" t="s">
        <v>71</v>
      </c>
      <c r="B1850" t="s">
        <v>4</v>
      </c>
      <c r="C1850">
        <v>2001</v>
      </c>
      <c r="D1850">
        <v>11387.492366782</v>
      </c>
    </row>
    <row r="1851" spans="1:4" x14ac:dyDescent="0.45">
      <c r="A1851" t="s">
        <v>71</v>
      </c>
      <c r="B1851" t="s">
        <v>4</v>
      </c>
      <c r="C1851">
        <v>2002</v>
      </c>
      <c r="D1851">
        <v>11697.565726168699</v>
      </c>
    </row>
    <row r="1852" spans="1:4" x14ac:dyDescent="0.45">
      <c r="A1852" t="s">
        <v>71</v>
      </c>
      <c r="B1852" t="s">
        <v>4</v>
      </c>
      <c r="C1852">
        <v>2003</v>
      </c>
      <c r="D1852">
        <v>11923.1211013633</v>
      </c>
    </row>
    <row r="1853" spans="1:4" x14ac:dyDescent="0.45">
      <c r="A1853" t="s">
        <v>71</v>
      </c>
      <c r="B1853" t="s">
        <v>4</v>
      </c>
      <c r="C1853">
        <v>2004</v>
      </c>
      <c r="D1853">
        <v>12341.2102655828</v>
      </c>
    </row>
    <row r="1854" spans="1:4" x14ac:dyDescent="0.45">
      <c r="A1854" t="s">
        <v>71</v>
      </c>
      <c r="B1854" t="s">
        <v>4</v>
      </c>
      <c r="C1854">
        <v>2005</v>
      </c>
      <c r="D1854">
        <v>12861.5633089114</v>
      </c>
    </row>
    <row r="1855" spans="1:4" x14ac:dyDescent="0.45">
      <c r="A1855" t="s">
        <v>71</v>
      </c>
      <c r="B1855" t="s">
        <v>4</v>
      </c>
      <c r="C1855">
        <v>2006</v>
      </c>
      <c r="D1855">
        <v>13444.233212605801</v>
      </c>
    </row>
    <row r="1856" spans="1:4" x14ac:dyDescent="0.45">
      <c r="A1856" t="s">
        <v>71</v>
      </c>
      <c r="B1856" t="s">
        <v>4</v>
      </c>
      <c r="C1856">
        <v>2007</v>
      </c>
      <c r="D1856">
        <v>14016.2444716386</v>
      </c>
    </row>
    <row r="1857" spans="1:4" x14ac:dyDescent="0.45">
      <c r="A1857" t="s">
        <v>71</v>
      </c>
      <c r="B1857" t="s">
        <v>4</v>
      </c>
      <c r="C1857">
        <v>2008</v>
      </c>
      <c r="D1857">
        <v>14297.688780263201</v>
      </c>
    </row>
    <row r="1858" spans="1:4" x14ac:dyDescent="0.45">
      <c r="A1858" t="s">
        <v>71</v>
      </c>
      <c r="B1858" t="s">
        <v>4</v>
      </c>
      <c r="C1858">
        <v>2009</v>
      </c>
      <c r="D1858">
        <v>13910.701709339401</v>
      </c>
    </row>
    <row r="1859" spans="1:4" x14ac:dyDescent="0.45">
      <c r="A1859" t="s">
        <v>71</v>
      </c>
      <c r="B1859" t="s">
        <v>4</v>
      </c>
      <c r="C1859">
        <v>2010</v>
      </c>
      <c r="D1859">
        <v>14164.9958363115</v>
      </c>
    </row>
    <row r="1860" spans="1:4" x14ac:dyDescent="0.45">
      <c r="A1860" t="s">
        <v>71</v>
      </c>
      <c r="B1860" t="s">
        <v>4</v>
      </c>
      <c r="C1860">
        <v>2011</v>
      </c>
      <c r="D1860">
        <v>14434.2611456048</v>
      </c>
    </row>
    <row r="1861" spans="1:4" x14ac:dyDescent="0.45">
      <c r="A1861" t="s">
        <v>71</v>
      </c>
      <c r="B1861" t="s">
        <v>4</v>
      </c>
      <c r="C1861">
        <v>2012</v>
      </c>
      <c r="D1861">
        <v>14563.7624041032</v>
      </c>
    </row>
    <row r="1862" spans="1:4" x14ac:dyDescent="0.45">
      <c r="A1862" t="s">
        <v>71</v>
      </c>
      <c r="B1862" t="s">
        <v>4</v>
      </c>
      <c r="C1862">
        <v>2013</v>
      </c>
      <c r="D1862">
        <v>14681.096638957</v>
      </c>
    </row>
    <row r="1863" spans="1:4" x14ac:dyDescent="0.45">
      <c r="A1863" t="s">
        <v>71</v>
      </c>
      <c r="B1863" t="s">
        <v>4</v>
      </c>
      <c r="C1863">
        <v>2014</v>
      </c>
      <c r="D1863">
        <v>14643.338478293599</v>
      </c>
    </row>
    <row r="1864" spans="1:4" x14ac:dyDescent="0.45">
      <c r="A1864" t="s">
        <v>71</v>
      </c>
      <c r="B1864" t="s">
        <v>4</v>
      </c>
      <c r="C1864">
        <v>2015</v>
      </c>
      <c r="D1864">
        <v>14541.674861366901</v>
      </c>
    </row>
    <row r="1865" spans="1:4" x14ac:dyDescent="0.45">
      <c r="A1865" t="s">
        <v>71</v>
      </c>
      <c r="B1865" t="s">
        <v>4</v>
      </c>
      <c r="C1865">
        <v>2016</v>
      </c>
      <c r="D1865">
        <v>14501.2807823402</v>
      </c>
    </row>
    <row r="1866" spans="1:4" x14ac:dyDescent="0.45">
      <c r="A1866" t="s">
        <v>71</v>
      </c>
      <c r="B1866" t="s">
        <v>4</v>
      </c>
      <c r="C1866">
        <v>2017</v>
      </c>
      <c r="D1866">
        <v>14573.598084000399</v>
      </c>
    </row>
    <row r="1867" spans="1:4" x14ac:dyDescent="0.45">
      <c r="A1867" t="s">
        <v>71</v>
      </c>
      <c r="B1867" t="s">
        <v>4</v>
      </c>
      <c r="C1867">
        <v>2018</v>
      </c>
      <c r="D1867">
        <v>14553.5615668957</v>
      </c>
    </row>
    <row r="1868" spans="1:4" x14ac:dyDescent="0.45">
      <c r="A1868" t="s">
        <v>71</v>
      </c>
      <c r="B1868" t="s">
        <v>4</v>
      </c>
      <c r="C1868">
        <v>2019</v>
      </c>
      <c r="D1868">
        <v>14352.6698709871</v>
      </c>
    </row>
    <row r="1869" spans="1:4" x14ac:dyDescent="0.45">
      <c r="A1869" t="s">
        <v>71</v>
      </c>
      <c r="B1869" t="s">
        <v>4</v>
      </c>
      <c r="C1869">
        <v>2020</v>
      </c>
      <c r="D1869">
        <v>13250.5666594456</v>
      </c>
    </row>
    <row r="1870" spans="1:4" x14ac:dyDescent="0.45">
      <c r="A1870" t="s">
        <v>71</v>
      </c>
      <c r="B1870" t="s">
        <v>4</v>
      </c>
      <c r="C1870">
        <v>2021</v>
      </c>
      <c r="D1870">
        <v>13681.9548144813</v>
      </c>
    </row>
    <row r="1871" spans="1:4" x14ac:dyDescent="0.45">
      <c r="A1871" t="s">
        <v>71</v>
      </c>
      <c r="B1871" t="s">
        <v>4</v>
      </c>
      <c r="C1871">
        <v>2022</v>
      </c>
      <c r="D1871">
        <v>13767.4967589936</v>
      </c>
    </row>
    <row r="1872" spans="1:4" x14ac:dyDescent="0.45">
      <c r="A1872" t="s">
        <v>71</v>
      </c>
      <c r="B1872" t="s">
        <v>4</v>
      </c>
      <c r="C1872">
        <v>2023</v>
      </c>
      <c r="D1872">
        <v>13695.375569407601</v>
      </c>
    </row>
    <row r="1873" spans="1:4" x14ac:dyDescent="0.45">
      <c r="A1873" t="s">
        <v>71</v>
      </c>
      <c r="B1873" t="s">
        <v>4</v>
      </c>
      <c r="C1873">
        <v>2024</v>
      </c>
      <c r="D1873">
        <v>13597.653849599799</v>
      </c>
    </row>
    <row r="1874" spans="1:4" x14ac:dyDescent="0.45">
      <c r="A1874" t="s">
        <v>25</v>
      </c>
      <c r="B1874" t="s">
        <v>12</v>
      </c>
      <c r="C1874">
        <v>2000</v>
      </c>
      <c r="D1874">
        <v>73.91</v>
      </c>
    </row>
    <row r="1875" spans="1:4" x14ac:dyDescent="0.45">
      <c r="A1875" t="s">
        <v>25</v>
      </c>
      <c r="B1875" t="s">
        <v>12</v>
      </c>
      <c r="C1875">
        <v>2001</v>
      </c>
      <c r="D1875">
        <v>74.153999999999996</v>
      </c>
    </row>
    <row r="1876" spans="1:4" x14ac:dyDescent="0.45">
      <c r="A1876" t="s">
        <v>25</v>
      </c>
      <c r="B1876" t="s">
        <v>12</v>
      </c>
      <c r="C1876">
        <v>2002</v>
      </c>
      <c r="D1876">
        <v>74.311999999999998</v>
      </c>
    </row>
    <row r="1877" spans="1:4" x14ac:dyDescent="0.45">
      <c r="A1877" t="s">
        <v>25</v>
      </c>
      <c r="B1877" t="s">
        <v>12</v>
      </c>
      <c r="C1877">
        <v>2003</v>
      </c>
      <c r="D1877">
        <v>74.307000000000002</v>
      </c>
    </row>
    <row r="1878" spans="1:4" x14ac:dyDescent="0.45">
      <c r="A1878" t="s">
        <v>25</v>
      </c>
      <c r="B1878" t="s">
        <v>12</v>
      </c>
      <c r="C1878">
        <v>2004</v>
      </c>
      <c r="D1878">
        <v>74.870999999999995</v>
      </c>
    </row>
    <row r="1879" spans="1:4" x14ac:dyDescent="0.45">
      <c r="A1879" t="s">
        <v>25</v>
      </c>
      <c r="B1879" t="s">
        <v>12</v>
      </c>
      <c r="C1879">
        <v>2005</v>
      </c>
      <c r="D1879">
        <v>75.230999999999995</v>
      </c>
    </row>
    <row r="1880" spans="1:4" x14ac:dyDescent="0.45">
      <c r="A1880" t="s">
        <v>25</v>
      </c>
      <c r="B1880" t="s">
        <v>12</v>
      </c>
      <c r="C1880">
        <v>2006</v>
      </c>
      <c r="D1880">
        <v>75.278999999999996</v>
      </c>
    </row>
    <row r="1881" spans="1:4" x14ac:dyDescent="0.45">
      <c r="A1881" t="s">
        <v>25</v>
      </c>
      <c r="B1881" t="s">
        <v>12</v>
      </c>
      <c r="C1881">
        <v>2007</v>
      </c>
      <c r="D1881">
        <v>74.783000000000001</v>
      </c>
    </row>
    <row r="1882" spans="1:4" x14ac:dyDescent="0.45">
      <c r="A1882" t="s">
        <v>25</v>
      </c>
      <c r="B1882" t="s">
        <v>12</v>
      </c>
      <c r="C1882">
        <v>2008</v>
      </c>
      <c r="D1882">
        <v>75.427999999999997</v>
      </c>
    </row>
    <row r="1883" spans="1:4" x14ac:dyDescent="0.45">
      <c r="A1883" t="s">
        <v>25</v>
      </c>
      <c r="B1883" t="s">
        <v>12</v>
      </c>
      <c r="C1883">
        <v>2009</v>
      </c>
      <c r="D1883">
        <v>75.576999999999998</v>
      </c>
    </row>
    <row r="1884" spans="1:4" x14ac:dyDescent="0.45">
      <c r="A1884" t="s">
        <v>25</v>
      </c>
      <c r="B1884" t="s">
        <v>12</v>
      </c>
      <c r="C1884">
        <v>2010</v>
      </c>
      <c r="D1884">
        <v>75.680000000000007</v>
      </c>
    </row>
    <row r="1885" spans="1:4" x14ac:dyDescent="0.45">
      <c r="A1885" t="s">
        <v>25</v>
      </c>
      <c r="B1885" t="s">
        <v>12</v>
      </c>
      <c r="C1885">
        <v>2011</v>
      </c>
      <c r="D1885">
        <v>76.099999999999994</v>
      </c>
    </row>
    <row r="1886" spans="1:4" x14ac:dyDescent="0.45">
      <c r="A1886" t="s">
        <v>25</v>
      </c>
      <c r="B1886" t="s">
        <v>12</v>
      </c>
      <c r="C1886">
        <v>2012</v>
      </c>
      <c r="D1886">
        <v>75.802000000000007</v>
      </c>
    </row>
    <row r="1887" spans="1:4" x14ac:dyDescent="0.45">
      <c r="A1887" t="s">
        <v>25</v>
      </c>
      <c r="B1887" t="s">
        <v>12</v>
      </c>
      <c r="C1887">
        <v>2013</v>
      </c>
      <c r="D1887">
        <v>75.828999999999994</v>
      </c>
    </row>
    <row r="1888" spans="1:4" x14ac:dyDescent="0.45">
      <c r="A1888" t="s">
        <v>25</v>
      </c>
      <c r="B1888" t="s">
        <v>12</v>
      </c>
      <c r="C1888">
        <v>2014</v>
      </c>
      <c r="D1888">
        <v>76.268000000000001</v>
      </c>
    </row>
    <row r="1889" spans="1:4" x14ac:dyDescent="0.45">
      <c r="A1889" t="s">
        <v>25</v>
      </c>
      <c r="B1889" t="s">
        <v>12</v>
      </c>
      <c r="C1889">
        <v>2015</v>
      </c>
      <c r="D1889">
        <v>76.599999999999994</v>
      </c>
    </row>
    <row r="1890" spans="1:4" x14ac:dyDescent="0.45">
      <c r="A1890" t="s">
        <v>25</v>
      </c>
      <c r="B1890" t="s">
        <v>12</v>
      </c>
      <c r="C1890">
        <v>2016</v>
      </c>
      <c r="D1890">
        <v>76.105000000000004</v>
      </c>
    </row>
    <row r="1891" spans="1:4" x14ac:dyDescent="0.45">
      <c r="A1891" t="s">
        <v>25</v>
      </c>
      <c r="B1891" t="s">
        <v>12</v>
      </c>
      <c r="C1891">
        <v>2017</v>
      </c>
      <c r="D1891">
        <v>76.543000000000006</v>
      </c>
    </row>
    <row r="1892" spans="1:4" x14ac:dyDescent="0.45">
      <c r="A1892" t="s">
        <v>25</v>
      </c>
      <c r="B1892" t="s">
        <v>12</v>
      </c>
      <c r="C1892">
        <v>2018</v>
      </c>
      <c r="D1892">
        <v>76.77</v>
      </c>
    </row>
    <row r="1893" spans="1:4" x14ac:dyDescent="0.45">
      <c r="A1893" t="s">
        <v>25</v>
      </c>
      <c r="B1893" t="s">
        <v>12</v>
      </c>
      <c r="C1893">
        <v>2019</v>
      </c>
      <c r="D1893">
        <v>76.846999999999994</v>
      </c>
    </row>
    <row r="1894" spans="1:4" x14ac:dyDescent="0.45">
      <c r="A1894" t="s">
        <v>25</v>
      </c>
      <c r="B1894" t="s">
        <v>12</v>
      </c>
      <c r="C1894">
        <v>2020</v>
      </c>
      <c r="D1894">
        <v>75.878</v>
      </c>
    </row>
    <row r="1895" spans="1:4" x14ac:dyDescent="0.45">
      <c r="A1895" t="s">
        <v>25</v>
      </c>
      <c r="B1895" t="s">
        <v>12</v>
      </c>
      <c r="C1895">
        <v>2021</v>
      </c>
      <c r="D1895">
        <v>73.947999999999993</v>
      </c>
    </row>
    <row r="1896" spans="1:4" x14ac:dyDescent="0.45">
      <c r="A1896" t="s">
        <v>25</v>
      </c>
      <c r="B1896" t="s">
        <v>12</v>
      </c>
      <c r="C1896">
        <v>2022</v>
      </c>
      <c r="D1896">
        <v>75.805999999999997</v>
      </c>
    </row>
    <row r="1897" spans="1:4" x14ac:dyDescent="0.45">
      <c r="A1897" t="s">
        <v>25</v>
      </c>
      <c r="B1897" t="s">
        <v>12</v>
      </c>
      <c r="C1897">
        <v>2023</v>
      </c>
      <c r="D1897">
        <v>77.394999999999996</v>
      </c>
    </row>
    <row r="1898" spans="1:4" x14ac:dyDescent="0.45">
      <c r="A1898" t="s">
        <v>25</v>
      </c>
      <c r="B1898" t="s">
        <v>12</v>
      </c>
      <c r="C1898">
        <v>2024</v>
      </c>
      <c r="D1898">
        <v>77.543000000000006</v>
      </c>
    </row>
    <row r="1899" spans="1:4" x14ac:dyDescent="0.45">
      <c r="A1899" t="s">
        <v>28</v>
      </c>
      <c r="B1899" t="s">
        <v>12</v>
      </c>
      <c r="C1899">
        <v>2000</v>
      </c>
      <c r="D1899">
        <v>79.234146341463401</v>
      </c>
    </row>
    <row r="1900" spans="1:4" x14ac:dyDescent="0.45">
      <c r="A1900" t="s">
        <v>28</v>
      </c>
      <c r="B1900" t="s">
        <v>12</v>
      </c>
      <c r="C1900">
        <v>2001</v>
      </c>
      <c r="D1900">
        <v>79.634146341463406</v>
      </c>
    </row>
    <row r="1901" spans="1:4" x14ac:dyDescent="0.45">
      <c r="A1901" t="s">
        <v>28</v>
      </c>
      <c r="B1901" t="s">
        <v>12</v>
      </c>
      <c r="C1901">
        <v>2002</v>
      </c>
      <c r="D1901">
        <v>79.936585365853702</v>
      </c>
    </row>
    <row r="1902" spans="1:4" x14ac:dyDescent="0.45">
      <c r="A1902" t="s">
        <v>28</v>
      </c>
      <c r="B1902" t="s">
        <v>12</v>
      </c>
      <c r="C1902">
        <v>2003</v>
      </c>
      <c r="D1902">
        <v>80.239024390243898</v>
      </c>
    </row>
    <row r="1903" spans="1:4" x14ac:dyDescent="0.45">
      <c r="A1903" t="s">
        <v>28</v>
      </c>
      <c r="B1903" t="s">
        <v>12</v>
      </c>
      <c r="C1903">
        <v>2004</v>
      </c>
      <c r="D1903">
        <v>80.490243902439005</v>
      </c>
    </row>
    <row r="1904" spans="1:4" x14ac:dyDescent="0.45">
      <c r="A1904" t="s">
        <v>28</v>
      </c>
      <c r="B1904" t="s">
        <v>12</v>
      </c>
      <c r="C1904">
        <v>2005</v>
      </c>
      <c r="D1904">
        <v>80.841463414634106</v>
      </c>
    </row>
    <row r="1905" spans="1:4" x14ac:dyDescent="0.45">
      <c r="A1905" t="s">
        <v>28</v>
      </c>
      <c r="B1905" t="s">
        <v>12</v>
      </c>
      <c r="C1905">
        <v>2006</v>
      </c>
      <c r="D1905">
        <v>81.041463414634194</v>
      </c>
    </row>
    <row r="1906" spans="1:4" x14ac:dyDescent="0.45">
      <c r="A1906" t="s">
        <v>28</v>
      </c>
      <c r="B1906" t="s">
        <v>12</v>
      </c>
      <c r="C1906">
        <v>2007</v>
      </c>
      <c r="D1906">
        <v>81.292682926829301</v>
      </c>
    </row>
    <row r="1907" spans="1:4" x14ac:dyDescent="0.45">
      <c r="A1907" t="s">
        <v>28</v>
      </c>
      <c r="B1907" t="s">
        <v>12</v>
      </c>
      <c r="C1907">
        <v>2008</v>
      </c>
      <c r="D1907">
        <v>81.395121951219494</v>
      </c>
    </row>
    <row r="1908" spans="1:4" x14ac:dyDescent="0.45">
      <c r="A1908" t="s">
        <v>28</v>
      </c>
      <c r="B1908" t="s">
        <v>12</v>
      </c>
      <c r="C1908">
        <v>2009</v>
      </c>
      <c r="D1908">
        <v>81.543902439024393</v>
      </c>
    </row>
    <row r="1909" spans="1:4" x14ac:dyDescent="0.45">
      <c r="A1909" t="s">
        <v>28</v>
      </c>
      <c r="B1909" t="s">
        <v>12</v>
      </c>
      <c r="C1909">
        <v>2010</v>
      </c>
      <c r="D1909">
        <v>81.695121951219505</v>
      </c>
    </row>
    <row r="1910" spans="1:4" x14ac:dyDescent="0.45">
      <c r="A1910" t="s">
        <v>28</v>
      </c>
      <c r="B1910" t="s">
        <v>12</v>
      </c>
      <c r="C1910">
        <v>2011</v>
      </c>
      <c r="D1910">
        <v>81.895121951219494</v>
      </c>
    </row>
    <row r="1911" spans="1:4" x14ac:dyDescent="0.45">
      <c r="A1911" t="s">
        <v>28</v>
      </c>
      <c r="B1911" t="s">
        <v>12</v>
      </c>
      <c r="C1911">
        <v>2012</v>
      </c>
      <c r="D1911">
        <v>82.046341463414606</v>
      </c>
    </row>
    <row r="1912" spans="1:4" x14ac:dyDescent="0.45">
      <c r="A1912" t="s">
        <v>28</v>
      </c>
      <c r="B1912" t="s">
        <v>12</v>
      </c>
      <c r="C1912">
        <v>2013</v>
      </c>
      <c r="D1912">
        <v>82.148780487804899</v>
      </c>
    </row>
    <row r="1913" spans="1:4" x14ac:dyDescent="0.45">
      <c r="A1913" t="s">
        <v>28</v>
      </c>
      <c r="B1913" t="s">
        <v>12</v>
      </c>
      <c r="C1913">
        <v>2014</v>
      </c>
      <c r="D1913">
        <v>82.3</v>
      </c>
    </row>
    <row r="1914" spans="1:4" x14ac:dyDescent="0.45">
      <c r="A1914" t="s">
        <v>28</v>
      </c>
      <c r="B1914" t="s">
        <v>12</v>
      </c>
      <c r="C1914">
        <v>2015</v>
      </c>
      <c r="D1914">
        <v>82.4</v>
      </c>
    </row>
    <row r="1915" spans="1:4" x14ac:dyDescent="0.45">
      <c r="A1915" t="s">
        <v>28</v>
      </c>
      <c r="B1915" t="s">
        <v>12</v>
      </c>
      <c r="C1915">
        <v>2016</v>
      </c>
      <c r="D1915">
        <v>82.448780487804896</v>
      </c>
    </row>
    <row r="1916" spans="1:4" x14ac:dyDescent="0.45">
      <c r="A1916" t="s">
        <v>28</v>
      </c>
      <c r="B1916" t="s">
        <v>12</v>
      </c>
      <c r="C1916">
        <v>2017</v>
      </c>
      <c r="D1916">
        <v>82.5</v>
      </c>
    </row>
    <row r="1917" spans="1:4" x14ac:dyDescent="0.45">
      <c r="A1917" t="s">
        <v>28</v>
      </c>
      <c r="B1917" t="s">
        <v>12</v>
      </c>
      <c r="C1917">
        <v>2018</v>
      </c>
      <c r="D1917">
        <v>82.748780487804893</v>
      </c>
    </row>
    <row r="1918" spans="1:4" x14ac:dyDescent="0.45">
      <c r="A1918" t="s">
        <v>28</v>
      </c>
      <c r="B1918" t="s">
        <v>12</v>
      </c>
      <c r="C1918">
        <v>2019</v>
      </c>
      <c r="D1918">
        <v>82.9</v>
      </c>
    </row>
    <row r="1919" spans="1:4" x14ac:dyDescent="0.45">
      <c r="A1919" t="s">
        <v>28</v>
      </c>
      <c r="B1919" t="s">
        <v>12</v>
      </c>
      <c r="C1919">
        <v>2020</v>
      </c>
      <c r="D1919">
        <v>83.2</v>
      </c>
    </row>
    <row r="1920" spans="1:4" x14ac:dyDescent="0.45">
      <c r="A1920" t="s">
        <v>28</v>
      </c>
      <c r="B1920" t="s">
        <v>12</v>
      </c>
      <c r="C1920">
        <v>2021</v>
      </c>
      <c r="D1920">
        <v>83.3</v>
      </c>
    </row>
    <row r="1921" spans="1:4" x14ac:dyDescent="0.45">
      <c r="A1921" t="s">
        <v>28</v>
      </c>
      <c r="B1921" t="s">
        <v>12</v>
      </c>
      <c r="C1921">
        <v>2022</v>
      </c>
      <c r="D1921">
        <v>83.2</v>
      </c>
    </row>
    <row r="1922" spans="1:4" x14ac:dyDescent="0.45">
      <c r="A1922" t="s">
        <v>28</v>
      </c>
      <c r="B1922" t="s">
        <v>12</v>
      </c>
      <c r="C1922">
        <v>2023</v>
      </c>
      <c r="D1922">
        <v>83.051219512195104</v>
      </c>
    </row>
    <row r="1923" spans="1:4" x14ac:dyDescent="0.45">
      <c r="A1923" t="s">
        <v>28</v>
      </c>
      <c r="B1923" t="s">
        <v>12</v>
      </c>
      <c r="C1923">
        <v>2024</v>
      </c>
      <c r="D1923">
        <v>83.051219512195104</v>
      </c>
    </row>
    <row r="1924" spans="1:4" x14ac:dyDescent="0.45">
      <c r="A1924" t="s">
        <v>32</v>
      </c>
      <c r="B1924" t="s">
        <v>12</v>
      </c>
      <c r="C1924">
        <v>2000</v>
      </c>
      <c r="D1924">
        <v>69.584000000000003</v>
      </c>
    </row>
    <row r="1925" spans="1:4" x14ac:dyDescent="0.45">
      <c r="A1925" t="s">
        <v>32</v>
      </c>
      <c r="B1925" t="s">
        <v>12</v>
      </c>
      <c r="C1925">
        <v>2001</v>
      </c>
      <c r="D1925">
        <v>69.98</v>
      </c>
    </row>
    <row r="1926" spans="1:4" x14ac:dyDescent="0.45">
      <c r="A1926" t="s">
        <v>32</v>
      </c>
      <c r="B1926" t="s">
        <v>12</v>
      </c>
      <c r="C1926">
        <v>2002</v>
      </c>
      <c r="D1926">
        <v>70.396000000000001</v>
      </c>
    </row>
    <row r="1927" spans="1:4" x14ac:dyDescent="0.45">
      <c r="A1927" t="s">
        <v>32</v>
      </c>
      <c r="B1927" t="s">
        <v>12</v>
      </c>
      <c r="C1927">
        <v>2003</v>
      </c>
      <c r="D1927">
        <v>70.884</v>
      </c>
    </row>
    <row r="1928" spans="1:4" x14ac:dyDescent="0.45">
      <c r="A1928" t="s">
        <v>32</v>
      </c>
      <c r="B1928" t="s">
        <v>12</v>
      </c>
      <c r="C1928">
        <v>2004</v>
      </c>
      <c r="D1928">
        <v>71.361000000000004</v>
      </c>
    </row>
    <row r="1929" spans="1:4" x14ac:dyDescent="0.45">
      <c r="A1929" t="s">
        <v>32</v>
      </c>
      <c r="B1929" t="s">
        <v>12</v>
      </c>
      <c r="C1929">
        <v>2005</v>
      </c>
      <c r="D1929">
        <v>71.831999999999994</v>
      </c>
    </row>
    <row r="1930" spans="1:4" x14ac:dyDescent="0.45">
      <c r="A1930" t="s">
        <v>32</v>
      </c>
      <c r="B1930" t="s">
        <v>12</v>
      </c>
      <c r="C1930">
        <v>2006</v>
      </c>
      <c r="D1930">
        <v>72.296000000000006</v>
      </c>
    </row>
    <row r="1931" spans="1:4" x14ac:dyDescent="0.45">
      <c r="A1931" t="s">
        <v>32</v>
      </c>
      <c r="B1931" t="s">
        <v>12</v>
      </c>
      <c r="C1931">
        <v>2007</v>
      </c>
      <c r="D1931">
        <v>72.73</v>
      </c>
    </row>
    <row r="1932" spans="1:4" x14ac:dyDescent="0.45">
      <c r="A1932" t="s">
        <v>32</v>
      </c>
      <c r="B1932" t="s">
        <v>12</v>
      </c>
      <c r="C1932">
        <v>2008</v>
      </c>
      <c r="D1932">
        <v>73.111000000000004</v>
      </c>
    </row>
    <row r="1933" spans="1:4" x14ac:dyDescent="0.45">
      <c r="A1933" t="s">
        <v>32</v>
      </c>
      <c r="B1933" t="s">
        <v>12</v>
      </c>
      <c r="C1933">
        <v>2009</v>
      </c>
      <c r="D1933">
        <v>73.456999999999994</v>
      </c>
    </row>
    <row r="1934" spans="1:4" x14ac:dyDescent="0.45">
      <c r="A1934" t="s">
        <v>32</v>
      </c>
      <c r="B1934" t="s">
        <v>12</v>
      </c>
      <c r="C1934">
        <v>2010</v>
      </c>
      <c r="D1934">
        <v>73.778999999999996</v>
      </c>
    </row>
    <row r="1935" spans="1:4" x14ac:dyDescent="0.45">
      <c r="A1935" t="s">
        <v>32</v>
      </c>
      <c r="B1935" t="s">
        <v>12</v>
      </c>
      <c r="C1935">
        <v>2011</v>
      </c>
      <c r="D1935">
        <v>74.046999999999997</v>
      </c>
    </row>
    <row r="1936" spans="1:4" x14ac:dyDescent="0.45">
      <c r="A1936" t="s">
        <v>32</v>
      </c>
      <c r="B1936" t="s">
        <v>12</v>
      </c>
      <c r="C1936">
        <v>2012</v>
      </c>
      <c r="D1936">
        <v>74.334999999999994</v>
      </c>
    </row>
    <row r="1937" spans="1:4" x14ac:dyDescent="0.45">
      <c r="A1937" t="s">
        <v>32</v>
      </c>
      <c r="B1937" t="s">
        <v>12</v>
      </c>
      <c r="C1937">
        <v>2013</v>
      </c>
      <c r="D1937">
        <v>74.608999999999995</v>
      </c>
    </row>
    <row r="1938" spans="1:4" x14ac:dyDescent="0.45">
      <c r="A1938" t="s">
        <v>32</v>
      </c>
      <c r="B1938" t="s">
        <v>12</v>
      </c>
      <c r="C1938">
        <v>2014</v>
      </c>
      <c r="D1938">
        <v>74.822999999999993</v>
      </c>
    </row>
    <row r="1939" spans="1:4" x14ac:dyDescent="0.45">
      <c r="A1939" t="s">
        <v>32</v>
      </c>
      <c r="B1939" t="s">
        <v>12</v>
      </c>
      <c r="C1939">
        <v>2015</v>
      </c>
      <c r="D1939">
        <v>75.105999999999995</v>
      </c>
    </row>
    <row r="1940" spans="1:4" x14ac:dyDescent="0.45">
      <c r="A1940" t="s">
        <v>32</v>
      </c>
      <c r="B1940" t="s">
        <v>12</v>
      </c>
      <c r="C1940">
        <v>2016</v>
      </c>
      <c r="D1940">
        <v>75.081000000000003</v>
      </c>
    </row>
    <row r="1941" spans="1:4" x14ac:dyDescent="0.45">
      <c r="A1941" t="s">
        <v>32</v>
      </c>
      <c r="B1941" t="s">
        <v>12</v>
      </c>
      <c r="C1941">
        <v>2017</v>
      </c>
      <c r="D1941">
        <v>75.382999999999996</v>
      </c>
    </row>
    <row r="1942" spans="1:4" x14ac:dyDescent="0.45">
      <c r="A1942" t="s">
        <v>32</v>
      </c>
      <c r="B1942" t="s">
        <v>12</v>
      </c>
      <c r="C1942">
        <v>2018</v>
      </c>
      <c r="D1942">
        <v>75.632999999999996</v>
      </c>
    </row>
    <row r="1943" spans="1:4" x14ac:dyDescent="0.45">
      <c r="A1943" t="s">
        <v>32</v>
      </c>
      <c r="B1943" t="s">
        <v>12</v>
      </c>
      <c r="C1943">
        <v>2019</v>
      </c>
      <c r="D1943">
        <v>75.808999999999997</v>
      </c>
    </row>
    <row r="1944" spans="1:4" x14ac:dyDescent="0.45">
      <c r="A1944" t="s">
        <v>32</v>
      </c>
      <c r="B1944" t="s">
        <v>12</v>
      </c>
      <c r="C1944">
        <v>2020</v>
      </c>
      <c r="D1944">
        <v>74.506</v>
      </c>
    </row>
    <row r="1945" spans="1:4" x14ac:dyDescent="0.45">
      <c r="A1945" t="s">
        <v>32</v>
      </c>
      <c r="B1945" t="s">
        <v>12</v>
      </c>
      <c r="C1945">
        <v>2021</v>
      </c>
      <c r="D1945">
        <v>73.037999999999997</v>
      </c>
    </row>
    <row r="1946" spans="1:4" x14ac:dyDescent="0.45">
      <c r="A1946" t="s">
        <v>32</v>
      </c>
      <c r="B1946" t="s">
        <v>12</v>
      </c>
      <c r="C1946">
        <v>2022</v>
      </c>
      <c r="D1946">
        <v>74.872</v>
      </c>
    </row>
    <row r="1947" spans="1:4" x14ac:dyDescent="0.45">
      <c r="A1947" t="s">
        <v>32</v>
      </c>
      <c r="B1947" t="s">
        <v>12</v>
      </c>
      <c r="C1947">
        <v>2023</v>
      </c>
      <c r="D1947">
        <v>75.847999999999999</v>
      </c>
    </row>
    <row r="1948" spans="1:4" x14ac:dyDescent="0.45">
      <c r="A1948" t="s">
        <v>32</v>
      </c>
      <c r="B1948" t="s">
        <v>12</v>
      </c>
      <c r="C1948">
        <v>2024</v>
      </c>
      <c r="D1948">
        <v>76.022999999999996</v>
      </c>
    </row>
    <row r="1949" spans="1:4" x14ac:dyDescent="0.45">
      <c r="A1949" t="s">
        <v>34</v>
      </c>
      <c r="B1949" t="s">
        <v>12</v>
      </c>
      <c r="C1949">
        <v>2000</v>
      </c>
      <c r="D1949">
        <v>79.166829268292702</v>
      </c>
    </row>
    <row r="1950" spans="1:4" x14ac:dyDescent="0.45">
      <c r="A1950" t="s">
        <v>34</v>
      </c>
      <c r="B1950" t="s">
        <v>12</v>
      </c>
      <c r="C1950">
        <v>2001</v>
      </c>
      <c r="D1950">
        <v>79.398048780487798</v>
      </c>
    </row>
    <row r="1951" spans="1:4" x14ac:dyDescent="0.45">
      <c r="A1951" t="s">
        <v>34</v>
      </c>
      <c r="B1951" t="s">
        <v>12</v>
      </c>
      <c r="C1951">
        <v>2002</v>
      </c>
      <c r="D1951">
        <v>79.530731707317102</v>
      </c>
    </row>
    <row r="1952" spans="1:4" x14ac:dyDescent="0.45">
      <c r="A1952" t="s">
        <v>34</v>
      </c>
      <c r="B1952" t="s">
        <v>12</v>
      </c>
      <c r="C1952">
        <v>2003</v>
      </c>
      <c r="D1952">
        <v>79.715121951219501</v>
      </c>
    </row>
    <row r="1953" spans="1:4" x14ac:dyDescent="0.45">
      <c r="A1953" t="s">
        <v>34</v>
      </c>
      <c r="B1953" t="s">
        <v>12</v>
      </c>
      <c r="C1953">
        <v>2004</v>
      </c>
      <c r="D1953">
        <v>79.992195121951198</v>
      </c>
    </row>
    <row r="1954" spans="1:4" x14ac:dyDescent="0.45">
      <c r="A1954" t="s">
        <v>34</v>
      </c>
      <c r="B1954" t="s">
        <v>12</v>
      </c>
      <c r="C1954">
        <v>2005</v>
      </c>
      <c r="D1954">
        <v>80.112682926829294</v>
      </c>
    </row>
    <row r="1955" spans="1:4" x14ac:dyDescent="0.45">
      <c r="A1955" t="s">
        <v>34</v>
      </c>
      <c r="B1955" t="s">
        <v>12</v>
      </c>
      <c r="C1955">
        <v>2006</v>
      </c>
      <c r="D1955">
        <v>80.543658536585397</v>
      </c>
    </row>
    <row r="1956" spans="1:4" x14ac:dyDescent="0.45">
      <c r="A1956" t="s">
        <v>34</v>
      </c>
      <c r="B1956" t="s">
        <v>12</v>
      </c>
      <c r="C1956">
        <v>2007</v>
      </c>
      <c r="D1956">
        <v>80.543658536585397</v>
      </c>
    </row>
    <row r="1957" spans="1:4" x14ac:dyDescent="0.45">
      <c r="A1957" t="s">
        <v>34</v>
      </c>
      <c r="B1957" t="s">
        <v>12</v>
      </c>
      <c r="C1957">
        <v>2008</v>
      </c>
      <c r="D1957">
        <v>80.724634146341501</v>
      </c>
    </row>
    <row r="1958" spans="1:4" x14ac:dyDescent="0.45">
      <c r="A1958" t="s">
        <v>34</v>
      </c>
      <c r="B1958" t="s">
        <v>12</v>
      </c>
      <c r="C1958">
        <v>2009</v>
      </c>
      <c r="D1958">
        <v>81.066097560975606</v>
      </c>
    </row>
    <row r="1959" spans="1:4" x14ac:dyDescent="0.45">
      <c r="A1959" t="s">
        <v>34</v>
      </c>
      <c r="B1959" t="s">
        <v>12</v>
      </c>
      <c r="C1959">
        <v>2010</v>
      </c>
      <c r="D1959">
        <v>81.322195121951196</v>
      </c>
    </row>
    <row r="1960" spans="1:4" x14ac:dyDescent="0.45">
      <c r="A1960" t="s">
        <v>34</v>
      </c>
      <c r="B1960" t="s">
        <v>12</v>
      </c>
      <c r="C1960">
        <v>2011</v>
      </c>
      <c r="D1960">
        <v>81.482682926829298</v>
      </c>
    </row>
    <row r="1961" spans="1:4" x14ac:dyDescent="0.45">
      <c r="A1961" t="s">
        <v>34</v>
      </c>
      <c r="B1961" t="s">
        <v>12</v>
      </c>
      <c r="C1961">
        <v>2012</v>
      </c>
      <c r="D1961">
        <v>81.663658536585402</v>
      </c>
    </row>
    <row r="1962" spans="1:4" x14ac:dyDescent="0.45">
      <c r="A1962" t="s">
        <v>34</v>
      </c>
      <c r="B1962" t="s">
        <v>12</v>
      </c>
      <c r="C1962">
        <v>2013</v>
      </c>
      <c r="D1962">
        <v>81.744878048780507</v>
      </c>
    </row>
    <row r="1963" spans="1:4" x14ac:dyDescent="0.45">
      <c r="A1963" t="s">
        <v>34</v>
      </c>
      <c r="B1963" t="s">
        <v>12</v>
      </c>
      <c r="C1963">
        <v>2014</v>
      </c>
      <c r="D1963">
        <v>81.784390243902493</v>
      </c>
    </row>
    <row r="1964" spans="1:4" x14ac:dyDescent="0.45">
      <c r="A1964" t="s">
        <v>34</v>
      </c>
      <c r="B1964" t="s">
        <v>12</v>
      </c>
      <c r="C1964">
        <v>2015</v>
      </c>
      <c r="D1964">
        <v>81.825853658536602</v>
      </c>
    </row>
    <row r="1965" spans="1:4" x14ac:dyDescent="0.45">
      <c r="A1965" t="s">
        <v>34</v>
      </c>
      <c r="B1965" t="s">
        <v>12</v>
      </c>
      <c r="C1965">
        <v>2016</v>
      </c>
      <c r="D1965">
        <v>81.94</v>
      </c>
    </row>
    <row r="1966" spans="1:4" x14ac:dyDescent="0.45">
      <c r="A1966" t="s">
        <v>34</v>
      </c>
      <c r="B1966" t="s">
        <v>12</v>
      </c>
      <c r="C1966">
        <v>2017</v>
      </c>
      <c r="D1966">
        <v>81.807804878048799</v>
      </c>
    </row>
    <row r="1967" spans="1:4" x14ac:dyDescent="0.45">
      <c r="A1967" t="s">
        <v>34</v>
      </c>
      <c r="B1967" t="s">
        <v>12</v>
      </c>
      <c r="C1967">
        <v>2018</v>
      </c>
      <c r="D1967">
        <v>81.803658536585402</v>
      </c>
    </row>
    <row r="1968" spans="1:4" x14ac:dyDescent="0.45">
      <c r="A1968" t="s">
        <v>34</v>
      </c>
      <c r="B1968" t="s">
        <v>12</v>
      </c>
      <c r="C1968">
        <v>2019</v>
      </c>
      <c r="D1968">
        <v>82.158536585365894</v>
      </c>
    </row>
    <row r="1969" spans="1:4" x14ac:dyDescent="0.45">
      <c r="A1969" t="s">
        <v>34</v>
      </c>
      <c r="B1969" t="s">
        <v>12</v>
      </c>
      <c r="C1969">
        <v>2020</v>
      </c>
      <c r="D1969">
        <v>81.53</v>
      </c>
    </row>
    <row r="1970" spans="1:4" x14ac:dyDescent="0.45">
      <c r="A1970" t="s">
        <v>34</v>
      </c>
      <c r="B1970" t="s">
        <v>12</v>
      </c>
      <c r="C1970">
        <v>2021</v>
      </c>
      <c r="D1970">
        <v>81.451463414634205</v>
      </c>
    </row>
    <row r="1971" spans="1:4" x14ac:dyDescent="0.45">
      <c r="A1971" t="s">
        <v>34</v>
      </c>
      <c r="B1971" t="s">
        <v>12</v>
      </c>
      <c r="C1971">
        <v>2022</v>
      </c>
      <c r="D1971">
        <v>81.094878048780501</v>
      </c>
    </row>
    <row r="1972" spans="1:4" x14ac:dyDescent="0.45">
      <c r="A1972" t="s">
        <v>34</v>
      </c>
      <c r="B1972" t="s">
        <v>12</v>
      </c>
      <c r="C1972">
        <v>2023</v>
      </c>
      <c r="D1972">
        <v>81.626341463414605</v>
      </c>
    </row>
    <row r="1973" spans="1:4" x14ac:dyDescent="0.45">
      <c r="A1973" t="s">
        <v>34</v>
      </c>
      <c r="B1973" t="s">
        <v>12</v>
      </c>
      <c r="C1973">
        <v>2024</v>
      </c>
      <c r="D1973">
        <v>82.108048780487806</v>
      </c>
    </row>
    <row r="1974" spans="1:4" x14ac:dyDescent="0.45">
      <c r="A1974" t="s">
        <v>78</v>
      </c>
      <c r="B1974" t="s">
        <v>12</v>
      </c>
      <c r="C1974">
        <v>2000</v>
      </c>
      <c r="D1974">
        <v>79.680487804878098</v>
      </c>
    </row>
    <row r="1975" spans="1:4" x14ac:dyDescent="0.45">
      <c r="A1975" t="s">
        <v>78</v>
      </c>
      <c r="B1975" t="s">
        <v>12</v>
      </c>
      <c r="C1975">
        <v>2001</v>
      </c>
      <c r="D1975">
        <v>80.180487804878098</v>
      </c>
    </row>
    <row r="1976" spans="1:4" x14ac:dyDescent="0.45">
      <c r="A1976" t="s">
        <v>78</v>
      </c>
      <c r="B1976" t="s">
        <v>12</v>
      </c>
      <c r="C1976">
        <v>2002</v>
      </c>
      <c r="D1976">
        <v>80.385365853658499</v>
      </c>
    </row>
    <row r="1977" spans="1:4" x14ac:dyDescent="0.45">
      <c r="A1977" t="s">
        <v>78</v>
      </c>
      <c r="B1977" t="s">
        <v>12</v>
      </c>
      <c r="C1977">
        <v>2003</v>
      </c>
      <c r="D1977">
        <v>80.536585365853696</v>
      </c>
    </row>
    <row r="1978" spans="1:4" x14ac:dyDescent="0.45">
      <c r="A1978" t="s">
        <v>78</v>
      </c>
      <c r="B1978" t="s">
        <v>12</v>
      </c>
      <c r="C1978">
        <v>2004</v>
      </c>
      <c r="D1978">
        <v>81.0878048780488</v>
      </c>
    </row>
    <row r="1979" spans="1:4" x14ac:dyDescent="0.45">
      <c r="A1979" t="s">
        <v>78</v>
      </c>
      <c r="B1979" t="s">
        <v>12</v>
      </c>
      <c r="C1979">
        <v>2005</v>
      </c>
      <c r="D1979">
        <v>81.236585365853699</v>
      </c>
    </row>
    <row r="1980" spans="1:4" x14ac:dyDescent="0.45">
      <c r="A1980" t="s">
        <v>78</v>
      </c>
      <c r="B1980" t="s">
        <v>12</v>
      </c>
      <c r="C1980">
        <v>2006</v>
      </c>
      <c r="D1980">
        <v>81.490243902439005</v>
      </c>
    </row>
    <row r="1981" spans="1:4" x14ac:dyDescent="0.45">
      <c r="A1981" t="s">
        <v>78</v>
      </c>
      <c r="B1981" t="s">
        <v>12</v>
      </c>
      <c r="C1981">
        <v>2007</v>
      </c>
      <c r="D1981">
        <v>81.741463414634197</v>
      </c>
    </row>
    <row r="1982" spans="1:4" x14ac:dyDescent="0.45">
      <c r="A1982" t="s">
        <v>78</v>
      </c>
      <c r="B1982" t="s">
        <v>12</v>
      </c>
      <c r="C1982">
        <v>2008</v>
      </c>
      <c r="D1982">
        <v>81.992682926829303</v>
      </c>
    </row>
    <row r="1983" spans="1:4" x14ac:dyDescent="0.45">
      <c r="A1983" t="s">
        <v>78</v>
      </c>
      <c r="B1983" t="s">
        <v>12</v>
      </c>
      <c r="C1983">
        <v>2009</v>
      </c>
      <c r="D1983">
        <v>82.043902439024393</v>
      </c>
    </row>
    <row r="1984" spans="1:4" x14ac:dyDescent="0.45">
      <c r="A1984" t="s">
        <v>78</v>
      </c>
      <c r="B1984" t="s">
        <v>12</v>
      </c>
      <c r="C1984">
        <v>2010</v>
      </c>
      <c r="D1984">
        <v>82.246341463414694</v>
      </c>
    </row>
    <row r="1985" spans="1:4" x14ac:dyDescent="0.45">
      <c r="A1985" t="s">
        <v>78</v>
      </c>
      <c r="B1985" t="s">
        <v>12</v>
      </c>
      <c r="C1985">
        <v>2011</v>
      </c>
      <c r="D1985">
        <v>82.695121951219505</v>
      </c>
    </row>
    <row r="1986" spans="1:4" x14ac:dyDescent="0.45">
      <c r="A1986" t="s">
        <v>78</v>
      </c>
      <c r="B1986" t="s">
        <v>12</v>
      </c>
      <c r="C1986">
        <v>2012</v>
      </c>
      <c r="D1986">
        <v>82.697560975609804</v>
      </c>
    </row>
    <row r="1987" spans="1:4" x14ac:dyDescent="0.45">
      <c r="A1987" t="s">
        <v>78</v>
      </c>
      <c r="B1987" t="s">
        <v>12</v>
      </c>
      <c r="C1987">
        <v>2013</v>
      </c>
      <c r="D1987">
        <v>82.797560975609798</v>
      </c>
    </row>
    <row r="1988" spans="1:4" x14ac:dyDescent="0.45">
      <c r="A1988" t="s">
        <v>78</v>
      </c>
      <c r="B1988" t="s">
        <v>12</v>
      </c>
      <c r="C1988">
        <v>2014</v>
      </c>
      <c r="D1988">
        <v>83.197560975609804</v>
      </c>
    </row>
    <row r="1989" spans="1:4" x14ac:dyDescent="0.45">
      <c r="A1989" t="s">
        <v>78</v>
      </c>
      <c r="B1989" t="s">
        <v>12</v>
      </c>
      <c r="C1989">
        <v>2015</v>
      </c>
      <c r="D1989">
        <v>82.897560975609807</v>
      </c>
    </row>
    <row r="1990" spans="1:4" x14ac:dyDescent="0.45">
      <c r="A1990" t="s">
        <v>78</v>
      </c>
      <c r="B1990" t="s">
        <v>12</v>
      </c>
      <c r="C1990">
        <v>2016</v>
      </c>
      <c r="D1990">
        <v>83.602439024390307</v>
      </c>
    </row>
    <row r="1991" spans="1:4" x14ac:dyDescent="0.45">
      <c r="A1991" t="s">
        <v>78</v>
      </c>
      <c r="B1991" t="s">
        <v>12</v>
      </c>
      <c r="C1991">
        <v>2017</v>
      </c>
      <c r="D1991">
        <v>83.551219512195104</v>
      </c>
    </row>
    <row r="1992" spans="1:4" x14ac:dyDescent="0.45">
      <c r="A1992" t="s">
        <v>78</v>
      </c>
      <c r="B1992" t="s">
        <v>12</v>
      </c>
      <c r="C1992">
        <v>2018</v>
      </c>
      <c r="D1992">
        <v>83.753658536585405</v>
      </c>
    </row>
    <row r="1993" spans="1:4" x14ac:dyDescent="0.45">
      <c r="A1993" t="s">
        <v>78</v>
      </c>
      <c r="B1993" t="s">
        <v>12</v>
      </c>
      <c r="C1993">
        <v>2019</v>
      </c>
      <c r="D1993">
        <v>83.904878048780503</v>
      </c>
    </row>
    <row r="1994" spans="1:4" x14ac:dyDescent="0.45">
      <c r="A1994" t="s">
        <v>78</v>
      </c>
      <c r="B1994" t="s">
        <v>12</v>
      </c>
      <c r="C1994">
        <v>2020</v>
      </c>
      <c r="D1994">
        <v>83</v>
      </c>
    </row>
    <row r="1995" spans="1:4" x14ac:dyDescent="0.45">
      <c r="A1995" t="s">
        <v>78</v>
      </c>
      <c r="B1995" t="s">
        <v>12</v>
      </c>
      <c r="C1995">
        <v>2021</v>
      </c>
      <c r="D1995">
        <v>83.751219512195107</v>
      </c>
    </row>
    <row r="1996" spans="1:4" x14ac:dyDescent="0.45">
      <c r="A1996" t="s">
        <v>78</v>
      </c>
      <c r="B1996" t="s">
        <v>12</v>
      </c>
      <c r="C1996">
        <v>2022</v>
      </c>
      <c r="D1996">
        <v>83.604878048780506</v>
      </c>
    </row>
    <row r="1997" spans="1:4" x14ac:dyDescent="0.45">
      <c r="A1997" t="s">
        <v>78</v>
      </c>
      <c r="B1997" t="s">
        <v>12</v>
      </c>
      <c r="C1997">
        <v>2023</v>
      </c>
      <c r="D1997">
        <v>84.156097560975596</v>
      </c>
    </row>
    <row r="1998" spans="1:4" x14ac:dyDescent="0.45">
      <c r="A1998" t="s">
        <v>78</v>
      </c>
      <c r="B1998" t="s">
        <v>12</v>
      </c>
      <c r="C1998">
        <v>2024</v>
      </c>
      <c r="D1998">
        <v>84.407317073170702</v>
      </c>
    </row>
    <row r="1999" spans="1:4" x14ac:dyDescent="0.45">
      <c r="A1999" t="s">
        <v>37</v>
      </c>
      <c r="B1999" t="s">
        <v>12</v>
      </c>
      <c r="C1999">
        <v>2000</v>
      </c>
      <c r="D1999">
        <v>72.287999999999997</v>
      </c>
    </row>
    <row r="2000" spans="1:4" x14ac:dyDescent="0.45">
      <c r="A2000" t="s">
        <v>37</v>
      </c>
      <c r="B2000" t="s">
        <v>12</v>
      </c>
      <c r="C2000">
        <v>2001</v>
      </c>
      <c r="D2000">
        <v>72.674999999999997</v>
      </c>
    </row>
    <row r="2001" spans="1:4" x14ac:dyDescent="0.45">
      <c r="A2001" t="s">
        <v>37</v>
      </c>
      <c r="B2001" t="s">
        <v>12</v>
      </c>
      <c r="C2001">
        <v>2002</v>
      </c>
      <c r="D2001">
        <v>73.034000000000006</v>
      </c>
    </row>
    <row r="2002" spans="1:4" x14ac:dyDescent="0.45">
      <c r="A2002" t="s">
        <v>37</v>
      </c>
      <c r="B2002" t="s">
        <v>12</v>
      </c>
      <c r="C2002">
        <v>2003</v>
      </c>
      <c r="D2002">
        <v>73.385000000000005</v>
      </c>
    </row>
    <row r="2003" spans="1:4" x14ac:dyDescent="0.45">
      <c r="A2003" t="s">
        <v>37</v>
      </c>
      <c r="B2003" t="s">
        <v>12</v>
      </c>
      <c r="C2003">
        <v>2004</v>
      </c>
      <c r="D2003">
        <v>73.727000000000004</v>
      </c>
    </row>
    <row r="2004" spans="1:4" x14ac:dyDescent="0.45">
      <c r="A2004" t="s">
        <v>37</v>
      </c>
      <c r="B2004" t="s">
        <v>12</v>
      </c>
      <c r="C2004">
        <v>2005</v>
      </c>
      <c r="D2004">
        <v>74.084999999999994</v>
      </c>
    </row>
    <row r="2005" spans="1:4" x14ac:dyDescent="0.45">
      <c r="A2005" t="s">
        <v>37</v>
      </c>
      <c r="B2005" t="s">
        <v>12</v>
      </c>
      <c r="C2005">
        <v>2006</v>
      </c>
      <c r="D2005">
        <v>74.403999999999996</v>
      </c>
    </row>
    <row r="2006" spans="1:4" x14ac:dyDescent="0.45">
      <c r="A2006" t="s">
        <v>37</v>
      </c>
      <c r="B2006" t="s">
        <v>12</v>
      </c>
      <c r="C2006">
        <v>2007</v>
      </c>
      <c r="D2006">
        <v>74.789000000000001</v>
      </c>
    </row>
    <row r="2007" spans="1:4" x14ac:dyDescent="0.45">
      <c r="A2007" t="s">
        <v>37</v>
      </c>
      <c r="B2007" t="s">
        <v>12</v>
      </c>
      <c r="C2007">
        <v>2008</v>
      </c>
      <c r="D2007">
        <v>74.832999999999998</v>
      </c>
    </row>
    <row r="2008" spans="1:4" x14ac:dyDescent="0.45">
      <c r="A2008" t="s">
        <v>37</v>
      </c>
      <c r="B2008" t="s">
        <v>12</v>
      </c>
      <c r="C2008">
        <v>2009</v>
      </c>
      <c r="D2008">
        <v>75.316999999999993</v>
      </c>
    </row>
    <row r="2009" spans="1:4" x14ac:dyDescent="0.45">
      <c r="A2009" t="s">
        <v>37</v>
      </c>
      <c r="B2009" t="s">
        <v>12</v>
      </c>
      <c r="C2009">
        <v>2010</v>
      </c>
      <c r="D2009">
        <v>75.668000000000006</v>
      </c>
    </row>
    <row r="2010" spans="1:4" x14ac:dyDescent="0.45">
      <c r="A2010" t="s">
        <v>37</v>
      </c>
      <c r="B2010" t="s">
        <v>12</v>
      </c>
      <c r="C2010">
        <v>2011</v>
      </c>
      <c r="D2010">
        <v>75.888999999999996</v>
      </c>
    </row>
    <row r="2011" spans="1:4" x14ac:dyDescent="0.45">
      <c r="A2011" t="s">
        <v>37</v>
      </c>
      <c r="B2011" t="s">
        <v>12</v>
      </c>
      <c r="C2011">
        <v>2012</v>
      </c>
      <c r="D2011">
        <v>76.2</v>
      </c>
    </row>
    <row r="2012" spans="1:4" x14ac:dyDescent="0.45">
      <c r="A2012" t="s">
        <v>37</v>
      </c>
      <c r="B2012" t="s">
        <v>12</v>
      </c>
      <c r="C2012">
        <v>2013</v>
      </c>
      <c r="D2012">
        <v>76.451999999999998</v>
      </c>
    </row>
    <row r="2013" spans="1:4" x14ac:dyDescent="0.45">
      <c r="A2013" t="s">
        <v>37</v>
      </c>
      <c r="B2013" t="s">
        <v>12</v>
      </c>
      <c r="C2013">
        <v>2014</v>
      </c>
      <c r="D2013">
        <v>76.713999999999999</v>
      </c>
    </row>
    <row r="2014" spans="1:4" x14ac:dyDescent="0.45">
      <c r="A2014" t="s">
        <v>37</v>
      </c>
      <c r="B2014" t="s">
        <v>12</v>
      </c>
      <c r="C2014">
        <v>2015</v>
      </c>
      <c r="D2014">
        <v>76.974999999999994</v>
      </c>
    </row>
    <row r="2015" spans="1:4" x14ac:dyDescent="0.45">
      <c r="A2015" t="s">
        <v>37</v>
      </c>
      <c r="B2015" t="s">
        <v>12</v>
      </c>
      <c r="C2015">
        <v>2016</v>
      </c>
      <c r="D2015">
        <v>77.213999999999999</v>
      </c>
    </row>
    <row r="2016" spans="1:4" x14ac:dyDescent="0.45">
      <c r="A2016" t="s">
        <v>37</v>
      </c>
      <c r="B2016" t="s">
        <v>12</v>
      </c>
      <c r="C2016">
        <v>2017</v>
      </c>
      <c r="D2016">
        <v>77.234999999999999</v>
      </c>
    </row>
    <row r="2017" spans="1:4" x14ac:dyDescent="0.45">
      <c r="A2017" t="s">
        <v>37</v>
      </c>
      <c r="B2017" t="s">
        <v>12</v>
      </c>
      <c r="C2017">
        <v>2018</v>
      </c>
      <c r="D2017">
        <v>77.709000000000003</v>
      </c>
    </row>
    <row r="2018" spans="1:4" x14ac:dyDescent="0.45">
      <c r="A2018" t="s">
        <v>37</v>
      </c>
      <c r="B2018" t="s">
        <v>12</v>
      </c>
      <c r="C2018">
        <v>2019</v>
      </c>
      <c r="D2018">
        <v>77.94</v>
      </c>
    </row>
    <row r="2019" spans="1:4" x14ac:dyDescent="0.45">
      <c r="A2019" t="s">
        <v>37</v>
      </c>
      <c r="B2019" t="s">
        <v>12</v>
      </c>
      <c r="C2019">
        <v>2020</v>
      </c>
      <c r="D2019">
        <v>78.019000000000005</v>
      </c>
    </row>
    <row r="2020" spans="1:4" x14ac:dyDescent="0.45">
      <c r="A2020" t="s">
        <v>37</v>
      </c>
      <c r="B2020" t="s">
        <v>12</v>
      </c>
      <c r="C2020">
        <v>2021</v>
      </c>
      <c r="D2020">
        <v>78.117000000000004</v>
      </c>
    </row>
    <row r="2021" spans="1:4" x14ac:dyDescent="0.45">
      <c r="A2021" t="s">
        <v>37</v>
      </c>
      <c r="B2021" t="s">
        <v>12</v>
      </c>
      <c r="C2021">
        <v>2022</v>
      </c>
      <c r="D2021">
        <v>78.201999999999998</v>
      </c>
    </row>
    <row r="2022" spans="1:4" x14ac:dyDescent="0.45">
      <c r="A2022" t="s">
        <v>37</v>
      </c>
      <c r="B2022" t="s">
        <v>12</v>
      </c>
      <c r="C2022">
        <v>2023</v>
      </c>
      <c r="D2022">
        <v>77.953000000000003</v>
      </c>
    </row>
    <row r="2023" spans="1:4" x14ac:dyDescent="0.45">
      <c r="A2023" t="s">
        <v>37</v>
      </c>
      <c r="B2023" t="s">
        <v>12</v>
      </c>
      <c r="C2023">
        <v>2024</v>
      </c>
      <c r="D2023">
        <v>78.016999999999996</v>
      </c>
    </row>
    <row r="2024" spans="1:4" x14ac:dyDescent="0.45">
      <c r="A2024" t="s">
        <v>47</v>
      </c>
      <c r="B2024" t="s">
        <v>12</v>
      </c>
      <c r="C2024">
        <v>2000</v>
      </c>
      <c r="D2024">
        <v>77.926829268292707</v>
      </c>
    </row>
    <row r="2025" spans="1:4" x14ac:dyDescent="0.45">
      <c r="A2025" t="s">
        <v>47</v>
      </c>
      <c r="B2025" t="s">
        <v>12</v>
      </c>
      <c r="C2025">
        <v>2001</v>
      </c>
      <c r="D2025">
        <v>78.329268292682897</v>
      </c>
    </row>
    <row r="2026" spans="1:4" x14ac:dyDescent="0.45">
      <c r="A2026" t="s">
        <v>47</v>
      </c>
      <c r="B2026" t="s">
        <v>12</v>
      </c>
      <c r="C2026">
        <v>2002</v>
      </c>
      <c r="D2026">
        <v>78.229268292682903</v>
      </c>
    </row>
    <row r="2027" spans="1:4" x14ac:dyDescent="0.45">
      <c r="A2027" t="s">
        <v>47</v>
      </c>
      <c r="B2027" t="s">
        <v>12</v>
      </c>
      <c r="C2027">
        <v>2003</v>
      </c>
      <c r="D2027">
        <v>78.380487804878101</v>
      </c>
    </row>
    <row r="2028" spans="1:4" x14ac:dyDescent="0.45">
      <c r="A2028" t="s">
        <v>47</v>
      </c>
      <c r="B2028" t="s">
        <v>12</v>
      </c>
      <c r="C2028">
        <v>2004</v>
      </c>
      <c r="D2028">
        <v>78.680487804878098</v>
      </c>
    </row>
    <row r="2029" spans="1:4" x14ac:dyDescent="0.45">
      <c r="A2029" t="s">
        <v>47</v>
      </c>
      <c r="B2029" t="s">
        <v>12</v>
      </c>
      <c r="C2029">
        <v>2005</v>
      </c>
      <c r="D2029">
        <v>78.931707317073204</v>
      </c>
    </row>
    <row r="2030" spans="1:4" x14ac:dyDescent="0.45">
      <c r="A2030" t="s">
        <v>47</v>
      </c>
      <c r="B2030" t="s">
        <v>12</v>
      </c>
      <c r="C2030">
        <v>2006</v>
      </c>
      <c r="D2030">
        <v>79.131707317073193</v>
      </c>
    </row>
    <row r="2031" spans="1:4" x14ac:dyDescent="0.45">
      <c r="A2031" t="s">
        <v>47</v>
      </c>
      <c r="B2031" t="s">
        <v>12</v>
      </c>
      <c r="C2031">
        <v>2007</v>
      </c>
      <c r="D2031">
        <v>79.534146341463398</v>
      </c>
    </row>
    <row r="2032" spans="1:4" x14ac:dyDescent="0.45">
      <c r="A2032" t="s">
        <v>47</v>
      </c>
      <c r="B2032" t="s">
        <v>12</v>
      </c>
      <c r="C2032">
        <v>2008</v>
      </c>
      <c r="D2032">
        <v>79.736585365853699</v>
      </c>
    </row>
    <row r="2033" spans="1:4" x14ac:dyDescent="0.45">
      <c r="A2033" t="s">
        <v>47</v>
      </c>
      <c r="B2033" t="s">
        <v>12</v>
      </c>
      <c r="C2033">
        <v>2009</v>
      </c>
      <c r="D2033">
        <v>79.836585365853693</v>
      </c>
    </row>
    <row r="2034" spans="1:4" x14ac:dyDescent="0.45">
      <c r="A2034" t="s">
        <v>47</v>
      </c>
      <c r="B2034" t="s">
        <v>12</v>
      </c>
      <c r="C2034">
        <v>2010</v>
      </c>
      <c r="D2034">
        <v>79.987804878048806</v>
      </c>
    </row>
    <row r="2035" spans="1:4" x14ac:dyDescent="0.45">
      <c r="A2035" t="s">
        <v>47</v>
      </c>
      <c r="B2035" t="s">
        <v>12</v>
      </c>
      <c r="C2035">
        <v>2011</v>
      </c>
      <c r="D2035">
        <v>80.436585365853702</v>
      </c>
    </row>
    <row r="2036" spans="1:4" x14ac:dyDescent="0.45">
      <c r="A2036" t="s">
        <v>47</v>
      </c>
      <c r="B2036" t="s">
        <v>12</v>
      </c>
      <c r="C2036">
        <v>2012</v>
      </c>
      <c r="D2036">
        <v>80.539024390243895</v>
      </c>
    </row>
    <row r="2037" spans="1:4" x14ac:dyDescent="0.45">
      <c r="A2037" t="s">
        <v>47</v>
      </c>
      <c r="B2037" t="s">
        <v>12</v>
      </c>
      <c r="C2037">
        <v>2013</v>
      </c>
      <c r="D2037">
        <v>80.490243902439005</v>
      </c>
    </row>
    <row r="2038" spans="1:4" x14ac:dyDescent="0.45">
      <c r="A2038" t="s">
        <v>47</v>
      </c>
      <c r="B2038" t="s">
        <v>12</v>
      </c>
      <c r="C2038">
        <v>2014</v>
      </c>
      <c r="D2038">
        <v>81.090243902438999</v>
      </c>
    </row>
    <row r="2039" spans="1:4" x14ac:dyDescent="0.45">
      <c r="A2039" t="s">
        <v>47</v>
      </c>
      <c r="B2039" t="s">
        <v>12</v>
      </c>
      <c r="C2039">
        <v>2015</v>
      </c>
      <c r="D2039">
        <v>80.641463414634103</v>
      </c>
    </row>
    <row r="2040" spans="1:4" x14ac:dyDescent="0.45">
      <c r="A2040" t="s">
        <v>47</v>
      </c>
      <c r="B2040" t="s">
        <v>12</v>
      </c>
      <c r="C2040">
        <v>2016</v>
      </c>
      <c r="D2040">
        <v>80.990243902439005</v>
      </c>
    </row>
    <row r="2041" spans="1:4" x14ac:dyDescent="0.45">
      <c r="A2041" t="s">
        <v>47</v>
      </c>
      <c r="B2041" t="s">
        <v>12</v>
      </c>
      <c r="C2041">
        <v>2017</v>
      </c>
      <c r="D2041">
        <v>80.992682926829303</v>
      </c>
    </row>
    <row r="2042" spans="1:4" x14ac:dyDescent="0.45">
      <c r="A2042" t="s">
        <v>47</v>
      </c>
      <c r="B2042" t="s">
        <v>12</v>
      </c>
      <c r="C2042">
        <v>2018</v>
      </c>
      <c r="D2042">
        <v>80.892682926829295</v>
      </c>
    </row>
    <row r="2043" spans="1:4" x14ac:dyDescent="0.45">
      <c r="A2043" t="s">
        <v>47</v>
      </c>
      <c r="B2043" t="s">
        <v>12</v>
      </c>
      <c r="C2043">
        <v>2019</v>
      </c>
      <c r="D2043">
        <v>81.292682926829301</v>
      </c>
    </row>
    <row r="2044" spans="1:4" x14ac:dyDescent="0.45">
      <c r="A2044" t="s">
        <v>47</v>
      </c>
      <c r="B2044" t="s">
        <v>12</v>
      </c>
      <c r="C2044">
        <v>2020</v>
      </c>
      <c r="D2044">
        <v>81.041463414634194</v>
      </c>
    </row>
    <row r="2045" spans="1:4" x14ac:dyDescent="0.45">
      <c r="A2045" t="s">
        <v>47</v>
      </c>
      <c r="B2045" t="s">
        <v>12</v>
      </c>
      <c r="C2045">
        <v>2021</v>
      </c>
      <c r="D2045">
        <v>80.790243902439002</v>
      </c>
    </row>
    <row r="2046" spans="1:4" x14ac:dyDescent="0.45">
      <c r="A2046" t="s">
        <v>47</v>
      </c>
      <c r="B2046" t="s">
        <v>12</v>
      </c>
      <c r="C2046">
        <v>2022</v>
      </c>
      <c r="D2046">
        <v>80.608048780487806</v>
      </c>
    </row>
    <row r="2047" spans="1:4" x14ac:dyDescent="0.45">
      <c r="A2047" t="s">
        <v>47</v>
      </c>
      <c r="B2047" t="s">
        <v>12</v>
      </c>
      <c r="C2047">
        <v>2023</v>
      </c>
      <c r="D2047">
        <v>81.041463414634194</v>
      </c>
    </row>
    <row r="2048" spans="1:4" x14ac:dyDescent="0.45">
      <c r="A2048" t="s">
        <v>47</v>
      </c>
      <c r="B2048" t="s">
        <v>12</v>
      </c>
      <c r="C2048">
        <v>2024</v>
      </c>
      <c r="D2048">
        <v>80.792682926829301</v>
      </c>
    </row>
    <row r="2049" spans="1:4" x14ac:dyDescent="0.45">
      <c r="A2049" t="s">
        <v>39</v>
      </c>
      <c r="B2049" t="s">
        <v>12</v>
      </c>
      <c r="C2049">
        <v>2000</v>
      </c>
      <c r="D2049">
        <v>67.331999999999994</v>
      </c>
    </row>
    <row r="2050" spans="1:4" x14ac:dyDescent="0.45">
      <c r="A2050" t="s">
        <v>39</v>
      </c>
      <c r="B2050" t="s">
        <v>12</v>
      </c>
      <c r="C2050">
        <v>2001</v>
      </c>
      <c r="D2050">
        <v>67.611999999999995</v>
      </c>
    </row>
    <row r="2051" spans="1:4" x14ac:dyDescent="0.45">
      <c r="A2051" t="s">
        <v>39</v>
      </c>
      <c r="B2051" t="s">
        <v>12</v>
      </c>
      <c r="C2051">
        <v>2002</v>
      </c>
      <c r="D2051">
        <v>67.846000000000004</v>
      </c>
    </row>
    <row r="2052" spans="1:4" x14ac:dyDescent="0.45">
      <c r="A2052" t="s">
        <v>39</v>
      </c>
      <c r="B2052" t="s">
        <v>12</v>
      </c>
      <c r="C2052">
        <v>2003</v>
      </c>
      <c r="D2052">
        <v>68.045000000000002</v>
      </c>
    </row>
    <row r="2053" spans="1:4" x14ac:dyDescent="0.45">
      <c r="A2053" t="s">
        <v>39</v>
      </c>
      <c r="B2053" t="s">
        <v>12</v>
      </c>
      <c r="C2053">
        <v>2004</v>
      </c>
      <c r="D2053">
        <v>68.210999999999999</v>
      </c>
    </row>
    <row r="2054" spans="1:4" x14ac:dyDescent="0.45">
      <c r="A2054" t="s">
        <v>39</v>
      </c>
      <c r="B2054" t="s">
        <v>12</v>
      </c>
      <c r="C2054">
        <v>2005</v>
      </c>
      <c r="D2054">
        <v>68.355000000000004</v>
      </c>
    </row>
    <row r="2055" spans="1:4" x14ac:dyDescent="0.45">
      <c r="A2055" t="s">
        <v>39</v>
      </c>
      <c r="B2055" t="s">
        <v>12</v>
      </c>
      <c r="C2055">
        <v>2006</v>
      </c>
      <c r="D2055">
        <v>68.492999999999995</v>
      </c>
    </row>
    <row r="2056" spans="1:4" x14ac:dyDescent="0.45">
      <c r="A2056" t="s">
        <v>39</v>
      </c>
      <c r="B2056" t="s">
        <v>12</v>
      </c>
      <c r="C2056">
        <v>2007</v>
      </c>
      <c r="D2056">
        <v>68.626999999999995</v>
      </c>
    </row>
    <row r="2057" spans="1:4" x14ac:dyDescent="0.45">
      <c r="A2057" t="s">
        <v>39</v>
      </c>
      <c r="B2057" t="s">
        <v>12</v>
      </c>
      <c r="C2057">
        <v>2008</v>
      </c>
      <c r="D2057">
        <v>68.760999999999996</v>
      </c>
    </row>
    <row r="2058" spans="1:4" x14ac:dyDescent="0.45">
      <c r="A2058" t="s">
        <v>39</v>
      </c>
      <c r="B2058" t="s">
        <v>12</v>
      </c>
      <c r="C2058">
        <v>2009</v>
      </c>
      <c r="D2058">
        <v>68.915000000000006</v>
      </c>
    </row>
    <row r="2059" spans="1:4" x14ac:dyDescent="0.45">
      <c r="A2059" t="s">
        <v>39</v>
      </c>
      <c r="B2059" t="s">
        <v>12</v>
      </c>
      <c r="C2059">
        <v>2010</v>
      </c>
      <c r="D2059">
        <v>69.078000000000003</v>
      </c>
    </row>
    <row r="2060" spans="1:4" x14ac:dyDescent="0.45">
      <c r="A2060" t="s">
        <v>39</v>
      </c>
      <c r="B2060" t="s">
        <v>12</v>
      </c>
      <c r="C2060">
        <v>2011</v>
      </c>
      <c r="D2060">
        <v>69.231999999999999</v>
      </c>
    </row>
    <row r="2061" spans="1:4" x14ac:dyDescent="0.45">
      <c r="A2061" t="s">
        <v>39</v>
      </c>
      <c r="B2061" t="s">
        <v>12</v>
      </c>
      <c r="C2061">
        <v>2012</v>
      </c>
      <c r="D2061">
        <v>69.463999999999999</v>
      </c>
    </row>
    <row r="2062" spans="1:4" x14ac:dyDescent="0.45">
      <c r="A2062" t="s">
        <v>39</v>
      </c>
      <c r="B2062" t="s">
        <v>12</v>
      </c>
      <c r="C2062">
        <v>2013</v>
      </c>
      <c r="D2062">
        <v>69.632000000000005</v>
      </c>
    </row>
    <row r="2063" spans="1:4" x14ac:dyDescent="0.45">
      <c r="A2063" t="s">
        <v>39</v>
      </c>
      <c r="B2063" t="s">
        <v>12</v>
      </c>
      <c r="C2063">
        <v>2014</v>
      </c>
      <c r="D2063">
        <v>69.911000000000001</v>
      </c>
    </row>
    <row r="2064" spans="1:4" x14ac:dyDescent="0.45">
      <c r="A2064" t="s">
        <v>39</v>
      </c>
      <c r="B2064" t="s">
        <v>12</v>
      </c>
      <c r="C2064">
        <v>2015</v>
      </c>
      <c r="D2064">
        <v>70.135000000000005</v>
      </c>
    </row>
    <row r="2065" spans="1:4" x14ac:dyDescent="0.45">
      <c r="A2065" t="s">
        <v>39</v>
      </c>
      <c r="B2065" t="s">
        <v>12</v>
      </c>
      <c r="C2065">
        <v>2016</v>
      </c>
      <c r="D2065">
        <v>70.436999999999998</v>
      </c>
    </row>
    <row r="2066" spans="1:4" x14ac:dyDescent="0.45">
      <c r="A2066" t="s">
        <v>39</v>
      </c>
      <c r="B2066" t="s">
        <v>12</v>
      </c>
      <c r="C2066">
        <v>2017</v>
      </c>
      <c r="D2066">
        <v>70.709000000000003</v>
      </c>
    </row>
    <row r="2067" spans="1:4" x14ac:dyDescent="0.45">
      <c r="A2067" t="s">
        <v>39</v>
      </c>
      <c r="B2067" t="s">
        <v>12</v>
      </c>
      <c r="C2067">
        <v>2018</v>
      </c>
      <c r="D2067">
        <v>70.974000000000004</v>
      </c>
    </row>
    <row r="2068" spans="1:4" x14ac:dyDescent="0.45">
      <c r="A2068" t="s">
        <v>39</v>
      </c>
      <c r="B2068" t="s">
        <v>12</v>
      </c>
      <c r="C2068">
        <v>2019</v>
      </c>
      <c r="D2068">
        <v>71.212999999999994</v>
      </c>
    </row>
    <row r="2069" spans="1:4" x14ac:dyDescent="0.45">
      <c r="A2069" t="s">
        <v>39</v>
      </c>
      <c r="B2069" t="s">
        <v>12</v>
      </c>
      <c r="C2069">
        <v>2020</v>
      </c>
      <c r="D2069">
        <v>69.790000000000006</v>
      </c>
    </row>
    <row r="2070" spans="1:4" x14ac:dyDescent="0.45">
      <c r="A2070" t="s">
        <v>39</v>
      </c>
      <c r="B2070" t="s">
        <v>12</v>
      </c>
      <c r="C2070">
        <v>2021</v>
      </c>
      <c r="D2070">
        <v>68.975999999999999</v>
      </c>
    </row>
    <row r="2071" spans="1:4" x14ac:dyDescent="0.45">
      <c r="A2071" t="s">
        <v>39</v>
      </c>
      <c r="B2071" t="s">
        <v>12</v>
      </c>
      <c r="C2071">
        <v>2022</v>
      </c>
      <c r="D2071">
        <v>71.010000000000005</v>
      </c>
    </row>
    <row r="2072" spans="1:4" x14ac:dyDescent="0.45">
      <c r="A2072" t="s">
        <v>39</v>
      </c>
      <c r="B2072" t="s">
        <v>12</v>
      </c>
      <c r="C2072">
        <v>2023</v>
      </c>
      <c r="D2072">
        <v>71.632999999999996</v>
      </c>
    </row>
    <row r="2073" spans="1:4" x14ac:dyDescent="0.45">
      <c r="A2073" t="s">
        <v>39</v>
      </c>
      <c r="B2073" t="s">
        <v>12</v>
      </c>
      <c r="C2073">
        <v>2024</v>
      </c>
      <c r="D2073">
        <v>71.805999999999997</v>
      </c>
    </row>
    <row r="2074" spans="1:4" x14ac:dyDescent="0.45">
      <c r="A2074" t="s">
        <v>76</v>
      </c>
      <c r="B2074" t="s">
        <v>12</v>
      </c>
      <c r="C2074">
        <v>2000</v>
      </c>
      <c r="D2074">
        <v>78.965853658536602</v>
      </c>
    </row>
    <row r="2075" spans="1:4" x14ac:dyDescent="0.45">
      <c r="A2075" t="s">
        <v>76</v>
      </c>
      <c r="B2075" t="s">
        <v>12</v>
      </c>
      <c r="C2075">
        <v>2001</v>
      </c>
      <c r="D2075">
        <v>79.368292682926807</v>
      </c>
    </row>
    <row r="2076" spans="1:4" x14ac:dyDescent="0.45">
      <c r="A2076" t="s">
        <v>76</v>
      </c>
      <c r="B2076" t="s">
        <v>12</v>
      </c>
      <c r="C2076">
        <v>2002</v>
      </c>
      <c r="D2076">
        <v>79.568292682926796</v>
      </c>
    </row>
    <row r="2077" spans="1:4" x14ac:dyDescent="0.45">
      <c r="A2077" t="s">
        <v>76</v>
      </c>
      <c r="B2077" t="s">
        <v>12</v>
      </c>
      <c r="C2077">
        <v>2003</v>
      </c>
      <c r="D2077">
        <v>79.619512195121999</v>
      </c>
    </row>
    <row r="2078" spans="1:4" x14ac:dyDescent="0.45">
      <c r="A2078" t="s">
        <v>76</v>
      </c>
      <c r="B2078" t="s">
        <v>12</v>
      </c>
      <c r="C2078">
        <v>2004</v>
      </c>
      <c r="D2078">
        <v>79.870731707317105</v>
      </c>
    </row>
    <row r="2079" spans="1:4" x14ac:dyDescent="0.45">
      <c r="A2079" t="s">
        <v>76</v>
      </c>
      <c r="B2079" t="s">
        <v>12</v>
      </c>
      <c r="C2079">
        <v>2005</v>
      </c>
      <c r="D2079">
        <v>80.170731707317103</v>
      </c>
    </row>
    <row r="2080" spans="1:4" x14ac:dyDescent="0.45">
      <c r="A2080" t="s">
        <v>76</v>
      </c>
      <c r="B2080" t="s">
        <v>12</v>
      </c>
      <c r="C2080">
        <v>2006</v>
      </c>
      <c r="D2080">
        <v>80.821951219512201</v>
      </c>
    </row>
    <row r="2081" spans="1:4" x14ac:dyDescent="0.45">
      <c r="A2081" t="s">
        <v>76</v>
      </c>
      <c r="B2081" t="s">
        <v>12</v>
      </c>
      <c r="C2081">
        <v>2007</v>
      </c>
      <c r="D2081">
        <v>80.873170731707305</v>
      </c>
    </row>
    <row r="2082" spans="1:4" x14ac:dyDescent="0.45">
      <c r="A2082" t="s">
        <v>76</v>
      </c>
      <c r="B2082" t="s">
        <v>12</v>
      </c>
      <c r="C2082">
        <v>2008</v>
      </c>
      <c r="D2082">
        <v>81.1756097560976</v>
      </c>
    </row>
    <row r="2083" spans="1:4" x14ac:dyDescent="0.45">
      <c r="A2083" t="s">
        <v>76</v>
      </c>
      <c r="B2083" t="s">
        <v>12</v>
      </c>
      <c r="C2083">
        <v>2009</v>
      </c>
      <c r="D2083">
        <v>81.475609756097597</v>
      </c>
    </row>
    <row r="2084" spans="1:4" x14ac:dyDescent="0.45">
      <c r="A2084" t="s">
        <v>76</v>
      </c>
      <c r="B2084" t="s">
        <v>12</v>
      </c>
      <c r="C2084">
        <v>2010</v>
      </c>
      <c r="D2084">
        <v>81.626829268292695</v>
      </c>
    </row>
    <row r="2085" spans="1:4" x14ac:dyDescent="0.45">
      <c r="A2085" t="s">
        <v>76</v>
      </c>
      <c r="B2085" t="s">
        <v>12</v>
      </c>
      <c r="C2085">
        <v>2011</v>
      </c>
      <c r="D2085">
        <v>82.475609756097597</v>
      </c>
    </row>
    <row r="2086" spans="1:4" x14ac:dyDescent="0.45">
      <c r="A2086" t="s">
        <v>76</v>
      </c>
      <c r="B2086" t="s">
        <v>12</v>
      </c>
      <c r="C2086">
        <v>2012</v>
      </c>
      <c r="D2086">
        <v>82.426829268292707</v>
      </c>
    </row>
    <row r="2087" spans="1:4" x14ac:dyDescent="0.45">
      <c r="A2087" t="s">
        <v>76</v>
      </c>
      <c r="B2087" t="s">
        <v>12</v>
      </c>
      <c r="C2087">
        <v>2013</v>
      </c>
      <c r="D2087">
        <v>83.078048780487805</v>
      </c>
    </row>
    <row r="2088" spans="1:4" x14ac:dyDescent="0.45">
      <c r="A2088" t="s">
        <v>76</v>
      </c>
      <c r="B2088" t="s">
        <v>12</v>
      </c>
      <c r="C2088">
        <v>2014</v>
      </c>
      <c r="D2088">
        <v>83.229268292682903</v>
      </c>
    </row>
    <row r="2089" spans="1:4" x14ac:dyDescent="0.45">
      <c r="A2089" t="s">
        <v>76</v>
      </c>
      <c r="B2089" t="s">
        <v>12</v>
      </c>
      <c r="C2089">
        <v>2015</v>
      </c>
      <c r="D2089">
        <v>82.831707317073196</v>
      </c>
    </row>
    <row r="2090" spans="1:4" x14ac:dyDescent="0.45">
      <c r="A2090" t="s">
        <v>76</v>
      </c>
      <c r="B2090" t="s">
        <v>12</v>
      </c>
      <c r="C2090">
        <v>2016</v>
      </c>
      <c r="D2090">
        <v>83.329268292682897</v>
      </c>
    </row>
    <row r="2091" spans="1:4" x14ac:dyDescent="0.45">
      <c r="A2091" t="s">
        <v>76</v>
      </c>
      <c r="B2091" t="s">
        <v>12</v>
      </c>
      <c r="C2091">
        <v>2017</v>
      </c>
      <c r="D2091">
        <v>83.282926829268305</v>
      </c>
    </row>
    <row r="2092" spans="1:4" x14ac:dyDescent="0.45">
      <c r="A2092" t="s">
        <v>76</v>
      </c>
      <c r="B2092" t="s">
        <v>12</v>
      </c>
      <c r="C2092">
        <v>2018</v>
      </c>
      <c r="D2092">
        <v>83.431707317073204</v>
      </c>
    </row>
    <row r="2093" spans="1:4" x14ac:dyDescent="0.45">
      <c r="A2093" t="s">
        <v>76</v>
      </c>
      <c r="B2093" t="s">
        <v>12</v>
      </c>
      <c r="C2093">
        <v>2019</v>
      </c>
      <c r="D2093">
        <v>83.831707317073196</v>
      </c>
    </row>
    <row r="2094" spans="1:4" x14ac:dyDescent="0.45">
      <c r="A2094" t="s">
        <v>76</v>
      </c>
      <c r="B2094" t="s">
        <v>12</v>
      </c>
      <c r="C2094">
        <v>2020</v>
      </c>
      <c r="D2094">
        <v>82.231707317073202</v>
      </c>
    </row>
    <row r="2095" spans="1:4" x14ac:dyDescent="0.45">
      <c r="A2095" t="s">
        <v>76</v>
      </c>
      <c r="B2095" t="s">
        <v>12</v>
      </c>
      <c r="C2095">
        <v>2021</v>
      </c>
      <c r="D2095">
        <v>83.178048780487799</v>
      </c>
    </row>
    <row r="2096" spans="1:4" x14ac:dyDescent="0.45">
      <c r="A2096" t="s">
        <v>76</v>
      </c>
      <c r="B2096" t="s">
        <v>12</v>
      </c>
      <c r="C2096">
        <v>2022</v>
      </c>
      <c r="D2096">
        <v>83.134146341463406</v>
      </c>
    </row>
    <row r="2097" spans="1:4" x14ac:dyDescent="0.45">
      <c r="A2097" t="s">
        <v>76</v>
      </c>
      <c r="B2097" t="s">
        <v>12</v>
      </c>
      <c r="C2097">
        <v>2023</v>
      </c>
      <c r="D2097">
        <v>83.934146341463403</v>
      </c>
    </row>
    <row r="2098" spans="1:4" x14ac:dyDescent="0.45">
      <c r="A2098" t="s">
        <v>76</v>
      </c>
      <c r="B2098" t="s">
        <v>12</v>
      </c>
      <c r="C2098">
        <v>2024</v>
      </c>
      <c r="D2098">
        <v>83.887804878048797</v>
      </c>
    </row>
    <row r="2099" spans="1:4" x14ac:dyDescent="0.45">
      <c r="A2099" t="s">
        <v>44</v>
      </c>
      <c r="B2099" t="s">
        <v>12</v>
      </c>
      <c r="C2099">
        <v>2000</v>
      </c>
      <c r="D2099">
        <v>79.056097560975601</v>
      </c>
    </row>
    <row r="2100" spans="1:4" x14ac:dyDescent="0.45">
      <c r="A2100" t="s">
        <v>44</v>
      </c>
      <c r="B2100" t="s">
        <v>12</v>
      </c>
      <c r="C2100">
        <v>2001</v>
      </c>
      <c r="D2100">
        <v>79.158536585365894</v>
      </c>
    </row>
    <row r="2101" spans="1:4" x14ac:dyDescent="0.45">
      <c r="A2101" t="s">
        <v>44</v>
      </c>
      <c r="B2101" t="s">
        <v>12</v>
      </c>
      <c r="C2101">
        <v>2002</v>
      </c>
      <c r="D2101">
        <v>79.260975609756102</v>
      </c>
    </row>
    <row r="2102" spans="1:4" x14ac:dyDescent="0.45">
      <c r="A2102" t="s">
        <v>44</v>
      </c>
      <c r="B2102" t="s">
        <v>12</v>
      </c>
      <c r="C2102">
        <v>2003</v>
      </c>
      <c r="D2102">
        <v>79.114634146341501</v>
      </c>
    </row>
    <row r="2103" spans="1:4" x14ac:dyDescent="0.45">
      <c r="A2103" t="s">
        <v>44</v>
      </c>
      <c r="B2103" t="s">
        <v>12</v>
      </c>
      <c r="C2103">
        <v>2004</v>
      </c>
      <c r="D2103">
        <v>80.163414634146307</v>
      </c>
    </row>
    <row r="2104" spans="1:4" x14ac:dyDescent="0.45">
      <c r="A2104" t="s">
        <v>44</v>
      </c>
      <c r="B2104" t="s">
        <v>12</v>
      </c>
      <c r="C2104">
        <v>2005</v>
      </c>
      <c r="D2104">
        <v>80.163414634146307</v>
      </c>
    </row>
    <row r="2105" spans="1:4" x14ac:dyDescent="0.45">
      <c r="A2105" t="s">
        <v>44</v>
      </c>
      <c r="B2105" t="s">
        <v>12</v>
      </c>
      <c r="C2105">
        <v>2006</v>
      </c>
      <c r="D2105">
        <v>80.812195121951206</v>
      </c>
    </row>
    <row r="2106" spans="1:4" x14ac:dyDescent="0.45">
      <c r="A2106" t="s">
        <v>44</v>
      </c>
      <c r="B2106" t="s">
        <v>12</v>
      </c>
      <c r="C2106">
        <v>2007</v>
      </c>
      <c r="D2106">
        <v>81.112195121951203</v>
      </c>
    </row>
    <row r="2107" spans="1:4" x14ac:dyDescent="0.45">
      <c r="A2107" t="s">
        <v>44</v>
      </c>
      <c r="B2107" t="s">
        <v>12</v>
      </c>
      <c r="C2107">
        <v>2008</v>
      </c>
      <c r="D2107">
        <v>81.214634146341496</v>
      </c>
    </row>
    <row r="2108" spans="1:4" x14ac:dyDescent="0.45">
      <c r="A2108" t="s">
        <v>44</v>
      </c>
      <c r="B2108" t="s">
        <v>12</v>
      </c>
      <c r="C2108">
        <v>2009</v>
      </c>
      <c r="D2108">
        <v>81.414634146341498</v>
      </c>
    </row>
    <row r="2109" spans="1:4" x14ac:dyDescent="0.45">
      <c r="A2109" t="s">
        <v>44</v>
      </c>
      <c r="B2109" t="s">
        <v>12</v>
      </c>
      <c r="C2109">
        <v>2010</v>
      </c>
      <c r="D2109">
        <v>81.663414634146307</v>
      </c>
    </row>
    <row r="2110" spans="1:4" x14ac:dyDescent="0.45">
      <c r="A2110" t="s">
        <v>44</v>
      </c>
      <c r="B2110" t="s">
        <v>12</v>
      </c>
      <c r="C2110">
        <v>2011</v>
      </c>
      <c r="D2110">
        <v>82.114634146341501</v>
      </c>
    </row>
    <row r="2111" spans="1:4" x14ac:dyDescent="0.45">
      <c r="A2111" t="s">
        <v>44</v>
      </c>
      <c r="B2111" t="s">
        <v>12</v>
      </c>
      <c r="C2111">
        <v>2012</v>
      </c>
      <c r="D2111">
        <v>81.968292682926801</v>
      </c>
    </row>
    <row r="2112" spans="1:4" x14ac:dyDescent="0.45">
      <c r="A2112" t="s">
        <v>44</v>
      </c>
      <c r="B2112" t="s">
        <v>12</v>
      </c>
      <c r="C2112">
        <v>2013</v>
      </c>
      <c r="D2112">
        <v>82.219512195121993</v>
      </c>
    </row>
    <row r="2113" spans="1:4" x14ac:dyDescent="0.45">
      <c r="A2113" t="s">
        <v>44</v>
      </c>
      <c r="B2113" t="s">
        <v>12</v>
      </c>
      <c r="C2113">
        <v>2014</v>
      </c>
      <c r="D2113">
        <v>82.719512195121993</v>
      </c>
    </row>
    <row r="2114" spans="1:4" x14ac:dyDescent="0.45">
      <c r="A2114" t="s">
        <v>44</v>
      </c>
      <c r="B2114" t="s">
        <v>12</v>
      </c>
      <c r="C2114">
        <v>2015</v>
      </c>
      <c r="D2114">
        <v>82.321951219512201</v>
      </c>
    </row>
    <row r="2115" spans="1:4" x14ac:dyDescent="0.45">
      <c r="A2115" t="s">
        <v>44</v>
      </c>
      <c r="B2115" t="s">
        <v>12</v>
      </c>
      <c r="C2115">
        <v>2016</v>
      </c>
      <c r="D2115">
        <v>82.573170731707293</v>
      </c>
    </row>
    <row r="2116" spans="1:4" x14ac:dyDescent="0.45">
      <c r="A2116" t="s">
        <v>44</v>
      </c>
      <c r="B2116" t="s">
        <v>12</v>
      </c>
      <c r="C2116">
        <v>2017</v>
      </c>
      <c r="D2116">
        <v>82.575609756097606</v>
      </c>
    </row>
    <row r="2117" spans="1:4" x14ac:dyDescent="0.45">
      <c r="A2117" t="s">
        <v>44</v>
      </c>
      <c r="B2117" t="s">
        <v>12</v>
      </c>
      <c r="C2117">
        <v>2018</v>
      </c>
      <c r="D2117">
        <v>82.6756097560976</v>
      </c>
    </row>
    <row r="2118" spans="1:4" x14ac:dyDescent="0.45">
      <c r="A2118" t="s">
        <v>44</v>
      </c>
      <c r="B2118" t="s">
        <v>12</v>
      </c>
      <c r="C2118">
        <v>2019</v>
      </c>
      <c r="D2118">
        <v>82.826829268292698</v>
      </c>
    </row>
    <row r="2119" spans="1:4" x14ac:dyDescent="0.45">
      <c r="A2119" t="s">
        <v>44</v>
      </c>
      <c r="B2119" t="s">
        <v>12</v>
      </c>
      <c r="C2119">
        <v>2020</v>
      </c>
      <c r="D2119">
        <v>82.1756097560976</v>
      </c>
    </row>
    <row r="2120" spans="1:4" x14ac:dyDescent="0.45">
      <c r="A2120" t="s">
        <v>44</v>
      </c>
      <c r="B2120" t="s">
        <v>12</v>
      </c>
      <c r="C2120">
        <v>2021</v>
      </c>
      <c r="D2120">
        <v>82.3243902439024</v>
      </c>
    </row>
    <row r="2121" spans="1:4" x14ac:dyDescent="0.45">
      <c r="A2121" t="s">
        <v>44</v>
      </c>
      <c r="B2121" t="s">
        <v>12</v>
      </c>
      <c r="C2121">
        <v>2022</v>
      </c>
      <c r="D2121">
        <v>82.129268292682895</v>
      </c>
    </row>
    <row r="2122" spans="1:4" x14ac:dyDescent="0.45">
      <c r="A2122" t="s">
        <v>44</v>
      </c>
      <c r="B2122" t="s">
        <v>12</v>
      </c>
      <c r="C2122">
        <v>2023</v>
      </c>
      <c r="D2122">
        <v>82.831707317073196</v>
      </c>
    </row>
    <row r="2123" spans="1:4" x14ac:dyDescent="0.45">
      <c r="A2123" t="s">
        <v>44</v>
      </c>
      <c r="B2123" t="s">
        <v>12</v>
      </c>
      <c r="C2123">
        <v>2024</v>
      </c>
      <c r="D2123">
        <v>82.980487804878095</v>
      </c>
    </row>
    <row r="2124" spans="1:4" x14ac:dyDescent="0.45">
      <c r="A2124" t="s">
        <v>82</v>
      </c>
      <c r="B2124" t="s">
        <v>12</v>
      </c>
      <c r="C2124">
        <v>2000</v>
      </c>
      <c r="D2124">
        <v>77.741463414634197</v>
      </c>
    </row>
    <row r="2125" spans="1:4" x14ac:dyDescent="0.45">
      <c r="A2125" t="s">
        <v>82</v>
      </c>
      <c r="B2125" t="s">
        <v>12</v>
      </c>
      <c r="C2125">
        <v>2001</v>
      </c>
      <c r="D2125">
        <v>77.992682926829303</v>
      </c>
    </row>
    <row r="2126" spans="1:4" x14ac:dyDescent="0.45">
      <c r="A2126" t="s">
        <v>82</v>
      </c>
      <c r="B2126" t="s">
        <v>12</v>
      </c>
      <c r="C2126">
        <v>2002</v>
      </c>
      <c r="D2126">
        <v>78.143902439024401</v>
      </c>
    </row>
    <row r="2127" spans="1:4" x14ac:dyDescent="0.45">
      <c r="A2127" t="s">
        <v>82</v>
      </c>
      <c r="B2127" t="s">
        <v>12</v>
      </c>
      <c r="C2127">
        <v>2003</v>
      </c>
      <c r="D2127">
        <v>78.446341463414598</v>
      </c>
    </row>
    <row r="2128" spans="1:4" x14ac:dyDescent="0.45">
      <c r="A2128" t="s">
        <v>82</v>
      </c>
      <c r="B2128" t="s">
        <v>12</v>
      </c>
      <c r="C2128">
        <v>2004</v>
      </c>
      <c r="D2128">
        <v>78.746341463414595</v>
      </c>
    </row>
    <row r="2129" spans="1:4" x14ac:dyDescent="0.45">
      <c r="A2129" t="s">
        <v>82</v>
      </c>
      <c r="B2129" t="s">
        <v>12</v>
      </c>
      <c r="C2129">
        <v>2005</v>
      </c>
      <c r="D2129">
        <v>79.048780487804905</v>
      </c>
    </row>
    <row r="2130" spans="1:4" x14ac:dyDescent="0.45">
      <c r="A2130" t="s">
        <v>82</v>
      </c>
      <c r="B2130" t="s">
        <v>12</v>
      </c>
      <c r="C2130">
        <v>2006</v>
      </c>
      <c r="D2130">
        <v>79.248780487804893</v>
      </c>
    </row>
    <row r="2131" spans="1:4" x14ac:dyDescent="0.45">
      <c r="A2131" t="s">
        <v>82</v>
      </c>
      <c r="B2131" t="s">
        <v>12</v>
      </c>
      <c r="C2131">
        <v>2007</v>
      </c>
      <c r="D2131">
        <v>79.448780487804896</v>
      </c>
    </row>
    <row r="2132" spans="1:4" x14ac:dyDescent="0.45">
      <c r="A2132" t="s">
        <v>82</v>
      </c>
      <c r="B2132" t="s">
        <v>12</v>
      </c>
      <c r="C2132">
        <v>2008</v>
      </c>
      <c r="D2132">
        <v>79.599999999999994</v>
      </c>
    </row>
    <row r="2133" spans="1:4" x14ac:dyDescent="0.45">
      <c r="A2133" t="s">
        <v>82</v>
      </c>
      <c r="B2133" t="s">
        <v>12</v>
      </c>
      <c r="C2133">
        <v>2009</v>
      </c>
      <c r="D2133">
        <v>80.051219512195104</v>
      </c>
    </row>
    <row r="2134" spans="1:4" x14ac:dyDescent="0.45">
      <c r="A2134" t="s">
        <v>82</v>
      </c>
      <c r="B2134" t="s">
        <v>12</v>
      </c>
      <c r="C2134">
        <v>2010</v>
      </c>
      <c r="D2134">
        <v>80.402439024390205</v>
      </c>
    </row>
    <row r="2135" spans="1:4" x14ac:dyDescent="0.45">
      <c r="A2135" t="s">
        <v>82</v>
      </c>
      <c r="B2135" t="s">
        <v>12</v>
      </c>
      <c r="C2135">
        <v>2011</v>
      </c>
      <c r="D2135">
        <v>80.951219512195095</v>
      </c>
    </row>
    <row r="2136" spans="1:4" x14ac:dyDescent="0.45">
      <c r="A2136" t="s">
        <v>82</v>
      </c>
      <c r="B2136" t="s">
        <v>12</v>
      </c>
      <c r="C2136">
        <v>2012</v>
      </c>
      <c r="D2136">
        <v>80.904878048780503</v>
      </c>
    </row>
    <row r="2137" spans="1:4" x14ac:dyDescent="0.45">
      <c r="A2137" t="s">
        <v>82</v>
      </c>
      <c r="B2137" t="s">
        <v>12</v>
      </c>
      <c r="C2137">
        <v>2013</v>
      </c>
      <c r="D2137">
        <v>81.004878048780498</v>
      </c>
    </row>
    <row r="2138" spans="1:4" x14ac:dyDescent="0.45">
      <c r="A2138" t="s">
        <v>82</v>
      </c>
      <c r="B2138" t="s">
        <v>12</v>
      </c>
      <c r="C2138">
        <v>2014</v>
      </c>
      <c r="D2138">
        <v>81.304878048780495</v>
      </c>
    </row>
    <row r="2139" spans="1:4" x14ac:dyDescent="0.45">
      <c r="A2139" t="s">
        <v>82</v>
      </c>
      <c r="B2139" t="s">
        <v>12</v>
      </c>
      <c r="C2139">
        <v>2015</v>
      </c>
      <c r="D2139">
        <v>80.956097560975607</v>
      </c>
    </row>
    <row r="2140" spans="1:4" x14ac:dyDescent="0.45">
      <c r="A2140" t="s">
        <v>82</v>
      </c>
      <c r="B2140" t="s">
        <v>12</v>
      </c>
      <c r="C2140">
        <v>2016</v>
      </c>
      <c r="D2140">
        <v>81.156097560975596</v>
      </c>
    </row>
    <row r="2141" spans="1:4" x14ac:dyDescent="0.45">
      <c r="A2141" t="s">
        <v>82</v>
      </c>
      <c r="B2141" t="s">
        <v>12</v>
      </c>
      <c r="C2141">
        <v>2017</v>
      </c>
      <c r="D2141">
        <v>81.256097560975604</v>
      </c>
    </row>
    <row r="2142" spans="1:4" x14ac:dyDescent="0.45">
      <c r="A2142" t="s">
        <v>82</v>
      </c>
      <c r="B2142" t="s">
        <v>12</v>
      </c>
      <c r="C2142">
        <v>2018</v>
      </c>
      <c r="D2142">
        <v>81.256097560975604</v>
      </c>
    </row>
    <row r="2143" spans="1:4" x14ac:dyDescent="0.45">
      <c r="A2143" t="s">
        <v>82</v>
      </c>
      <c r="B2143" t="s">
        <v>12</v>
      </c>
      <c r="C2143">
        <v>2019</v>
      </c>
      <c r="D2143">
        <v>81.369121951219498</v>
      </c>
    </row>
    <row r="2144" spans="1:4" x14ac:dyDescent="0.45">
      <c r="A2144" t="s">
        <v>82</v>
      </c>
      <c r="B2144" t="s">
        <v>12</v>
      </c>
      <c r="C2144">
        <v>2020</v>
      </c>
      <c r="D2144">
        <v>80.331756097560998</v>
      </c>
    </row>
    <row r="2145" spans="1:4" x14ac:dyDescent="0.45">
      <c r="A2145" t="s">
        <v>82</v>
      </c>
      <c r="B2145" t="s">
        <v>12</v>
      </c>
      <c r="C2145">
        <v>2021</v>
      </c>
      <c r="D2145">
        <v>80.647317073170697</v>
      </c>
    </row>
    <row r="2146" spans="1:4" x14ac:dyDescent="0.45">
      <c r="A2146" t="s">
        <v>82</v>
      </c>
      <c r="B2146" t="s">
        <v>12</v>
      </c>
      <c r="C2146">
        <v>2022</v>
      </c>
      <c r="D2146">
        <v>81.011219512195098</v>
      </c>
    </row>
    <row r="2147" spans="1:4" x14ac:dyDescent="0.45">
      <c r="A2147" t="s">
        <v>82</v>
      </c>
      <c r="B2147" t="s">
        <v>12</v>
      </c>
      <c r="C2147">
        <v>2023</v>
      </c>
      <c r="D2147">
        <v>81.238097560975604</v>
      </c>
    </row>
    <row r="2148" spans="1:4" x14ac:dyDescent="0.45">
      <c r="A2148" t="s">
        <v>82</v>
      </c>
      <c r="B2148" t="s">
        <v>12</v>
      </c>
      <c r="C2148">
        <v>2024</v>
      </c>
      <c r="D2148">
        <v>81.386853658536594</v>
      </c>
    </row>
    <row r="2149" spans="1:4" x14ac:dyDescent="0.45">
      <c r="A2149" t="s">
        <v>52</v>
      </c>
      <c r="B2149" t="s">
        <v>12</v>
      </c>
      <c r="C2149">
        <v>2000</v>
      </c>
      <c r="D2149">
        <v>66.292000000000002</v>
      </c>
    </row>
    <row r="2150" spans="1:4" x14ac:dyDescent="0.45">
      <c r="A2150" t="s">
        <v>52</v>
      </c>
      <c r="B2150" t="s">
        <v>12</v>
      </c>
      <c r="C2150">
        <v>2001</v>
      </c>
      <c r="D2150">
        <v>66.582999999999998</v>
      </c>
    </row>
    <row r="2151" spans="1:4" x14ac:dyDescent="0.45">
      <c r="A2151" t="s">
        <v>52</v>
      </c>
      <c r="B2151" t="s">
        <v>12</v>
      </c>
      <c r="C2151">
        <v>2002</v>
      </c>
      <c r="D2151">
        <v>66.953999999999994</v>
      </c>
    </row>
    <row r="2152" spans="1:4" x14ac:dyDescent="0.45">
      <c r="A2152" t="s">
        <v>52</v>
      </c>
      <c r="B2152" t="s">
        <v>12</v>
      </c>
      <c r="C2152">
        <v>2003</v>
      </c>
      <c r="D2152">
        <v>67.134</v>
      </c>
    </row>
    <row r="2153" spans="1:4" x14ac:dyDescent="0.45">
      <c r="A2153" t="s">
        <v>52</v>
      </c>
      <c r="B2153" t="s">
        <v>12</v>
      </c>
      <c r="C2153">
        <v>2004</v>
      </c>
      <c r="D2153">
        <v>65.521000000000001</v>
      </c>
    </row>
    <row r="2154" spans="1:4" x14ac:dyDescent="0.45">
      <c r="A2154" t="s">
        <v>52</v>
      </c>
      <c r="B2154" t="s">
        <v>12</v>
      </c>
      <c r="C2154">
        <v>2005</v>
      </c>
      <c r="D2154">
        <v>67.531000000000006</v>
      </c>
    </row>
    <row r="2155" spans="1:4" x14ac:dyDescent="0.45">
      <c r="A2155" t="s">
        <v>52</v>
      </c>
      <c r="B2155" t="s">
        <v>12</v>
      </c>
      <c r="C2155">
        <v>2006</v>
      </c>
      <c r="D2155">
        <v>67.664000000000001</v>
      </c>
    </row>
    <row r="2156" spans="1:4" x14ac:dyDescent="0.45">
      <c r="A2156" t="s">
        <v>52</v>
      </c>
      <c r="B2156" t="s">
        <v>12</v>
      </c>
      <c r="C2156">
        <v>2007</v>
      </c>
      <c r="D2156">
        <v>67.914000000000001</v>
      </c>
    </row>
    <row r="2157" spans="1:4" x14ac:dyDescent="0.45">
      <c r="A2157" t="s">
        <v>52</v>
      </c>
      <c r="B2157" t="s">
        <v>12</v>
      </c>
      <c r="C2157">
        <v>2008</v>
      </c>
      <c r="D2157">
        <v>68.084999999999994</v>
      </c>
    </row>
    <row r="2158" spans="1:4" x14ac:dyDescent="0.45">
      <c r="A2158" t="s">
        <v>52</v>
      </c>
      <c r="B2158" t="s">
        <v>12</v>
      </c>
      <c r="C2158">
        <v>2009</v>
      </c>
      <c r="D2158">
        <v>68.266999999999996</v>
      </c>
    </row>
    <row r="2159" spans="1:4" x14ac:dyDescent="0.45">
      <c r="A2159" t="s">
        <v>52</v>
      </c>
      <c r="B2159" t="s">
        <v>12</v>
      </c>
      <c r="C2159">
        <v>2010</v>
      </c>
      <c r="D2159">
        <v>68.364000000000004</v>
      </c>
    </row>
    <row r="2160" spans="1:4" x14ac:dyDescent="0.45">
      <c r="A2160" t="s">
        <v>52</v>
      </c>
      <c r="B2160" t="s">
        <v>12</v>
      </c>
      <c r="C2160">
        <v>2011</v>
      </c>
      <c r="D2160">
        <v>68.629000000000005</v>
      </c>
    </row>
    <row r="2161" spans="1:4" x14ac:dyDescent="0.45">
      <c r="A2161" t="s">
        <v>52</v>
      </c>
      <c r="B2161" t="s">
        <v>12</v>
      </c>
      <c r="C2161">
        <v>2012</v>
      </c>
      <c r="D2161">
        <v>68.861999999999995</v>
      </c>
    </row>
    <row r="2162" spans="1:4" x14ac:dyDescent="0.45">
      <c r="A2162" t="s">
        <v>52</v>
      </c>
      <c r="B2162" t="s">
        <v>12</v>
      </c>
      <c r="C2162">
        <v>2013</v>
      </c>
      <c r="D2162">
        <v>69.063999999999993</v>
      </c>
    </row>
    <row r="2163" spans="1:4" x14ac:dyDescent="0.45">
      <c r="A2163" t="s">
        <v>52</v>
      </c>
      <c r="B2163" t="s">
        <v>12</v>
      </c>
      <c r="C2163">
        <v>2014</v>
      </c>
      <c r="D2163">
        <v>69.292000000000002</v>
      </c>
    </row>
    <row r="2164" spans="1:4" x14ac:dyDescent="0.45">
      <c r="A2164" t="s">
        <v>52</v>
      </c>
      <c r="B2164" t="s">
        <v>12</v>
      </c>
      <c r="C2164">
        <v>2015</v>
      </c>
      <c r="D2164">
        <v>69.52</v>
      </c>
    </row>
    <row r="2165" spans="1:4" x14ac:dyDescent="0.45">
      <c r="A2165" t="s">
        <v>52</v>
      </c>
      <c r="B2165" t="s">
        <v>12</v>
      </c>
      <c r="C2165">
        <v>2016</v>
      </c>
      <c r="D2165">
        <v>69.733000000000004</v>
      </c>
    </row>
    <row r="2166" spans="1:4" x14ac:dyDescent="0.45">
      <c r="A2166" t="s">
        <v>52</v>
      </c>
      <c r="B2166" t="s">
        <v>12</v>
      </c>
      <c r="C2166">
        <v>2017</v>
      </c>
      <c r="D2166">
        <v>69.953000000000003</v>
      </c>
    </row>
    <row r="2167" spans="1:4" x14ac:dyDescent="0.45">
      <c r="A2167" t="s">
        <v>52</v>
      </c>
      <c r="B2167" t="s">
        <v>12</v>
      </c>
      <c r="C2167">
        <v>2018</v>
      </c>
      <c r="D2167">
        <v>70.08</v>
      </c>
    </row>
    <row r="2168" spans="1:4" x14ac:dyDescent="0.45">
      <c r="A2168" t="s">
        <v>52</v>
      </c>
      <c r="B2168" t="s">
        <v>12</v>
      </c>
      <c r="C2168">
        <v>2019</v>
      </c>
      <c r="D2168">
        <v>70.349000000000004</v>
      </c>
    </row>
    <row r="2169" spans="1:4" x14ac:dyDescent="0.45">
      <c r="A2169" t="s">
        <v>52</v>
      </c>
      <c r="B2169" t="s">
        <v>12</v>
      </c>
      <c r="C2169">
        <v>2020</v>
      </c>
      <c r="D2169">
        <v>68.816999999999993</v>
      </c>
    </row>
    <row r="2170" spans="1:4" x14ac:dyDescent="0.45">
      <c r="A2170" t="s">
        <v>52</v>
      </c>
      <c r="B2170" t="s">
        <v>12</v>
      </c>
      <c r="C2170">
        <v>2021</v>
      </c>
      <c r="D2170">
        <v>67.451999999999998</v>
      </c>
    </row>
    <row r="2171" spans="1:4" x14ac:dyDescent="0.45">
      <c r="A2171" t="s">
        <v>52</v>
      </c>
      <c r="B2171" t="s">
        <v>12</v>
      </c>
      <c r="C2171">
        <v>2022</v>
      </c>
      <c r="D2171">
        <v>70.924999999999997</v>
      </c>
    </row>
    <row r="2172" spans="1:4" x14ac:dyDescent="0.45">
      <c r="A2172" t="s">
        <v>52</v>
      </c>
      <c r="B2172" t="s">
        <v>12</v>
      </c>
      <c r="C2172">
        <v>2023</v>
      </c>
      <c r="D2172">
        <v>71.146000000000001</v>
      </c>
    </row>
    <row r="2173" spans="1:4" x14ac:dyDescent="0.45">
      <c r="A2173" t="s">
        <v>52</v>
      </c>
      <c r="B2173" t="s">
        <v>12</v>
      </c>
      <c r="C2173">
        <v>2024</v>
      </c>
      <c r="D2173">
        <v>71.287999999999997</v>
      </c>
    </row>
    <row r="2174" spans="1:4" x14ac:dyDescent="0.45">
      <c r="A2174" t="s">
        <v>49</v>
      </c>
      <c r="B2174" t="s">
        <v>12</v>
      </c>
      <c r="C2174">
        <v>2000</v>
      </c>
      <c r="D2174">
        <v>62.749000000000002</v>
      </c>
    </row>
    <row r="2175" spans="1:4" x14ac:dyDescent="0.45">
      <c r="A2175" t="s">
        <v>49</v>
      </c>
      <c r="B2175" t="s">
        <v>12</v>
      </c>
      <c r="C2175">
        <v>2001</v>
      </c>
      <c r="D2175">
        <v>63.158000000000001</v>
      </c>
    </row>
    <row r="2176" spans="1:4" x14ac:dyDescent="0.45">
      <c r="A2176" t="s">
        <v>49</v>
      </c>
      <c r="B2176" t="s">
        <v>12</v>
      </c>
      <c r="C2176">
        <v>2002</v>
      </c>
      <c r="D2176">
        <v>63.649000000000001</v>
      </c>
    </row>
    <row r="2177" spans="1:4" x14ac:dyDescent="0.45">
      <c r="A2177" t="s">
        <v>49</v>
      </c>
      <c r="B2177" t="s">
        <v>12</v>
      </c>
      <c r="C2177">
        <v>2003</v>
      </c>
      <c r="D2177">
        <v>64.085999999999999</v>
      </c>
    </row>
    <row r="2178" spans="1:4" x14ac:dyDescent="0.45">
      <c r="A2178" t="s">
        <v>49</v>
      </c>
      <c r="B2178" t="s">
        <v>12</v>
      </c>
      <c r="C2178">
        <v>2004</v>
      </c>
      <c r="D2178">
        <v>64.483999999999995</v>
      </c>
    </row>
    <row r="2179" spans="1:4" x14ac:dyDescent="0.45">
      <c r="A2179" t="s">
        <v>49</v>
      </c>
      <c r="B2179" t="s">
        <v>12</v>
      </c>
      <c r="C2179">
        <v>2005</v>
      </c>
      <c r="D2179">
        <v>64.938999999999993</v>
      </c>
    </row>
    <row r="2180" spans="1:4" x14ac:dyDescent="0.45">
      <c r="A2180" t="s">
        <v>49</v>
      </c>
      <c r="B2180" t="s">
        <v>12</v>
      </c>
      <c r="C2180">
        <v>2006</v>
      </c>
      <c r="D2180">
        <v>65.373000000000005</v>
      </c>
    </row>
    <row r="2181" spans="1:4" x14ac:dyDescent="0.45">
      <c r="A2181" t="s">
        <v>49</v>
      </c>
      <c r="B2181" t="s">
        <v>12</v>
      </c>
      <c r="C2181">
        <v>2007</v>
      </c>
      <c r="D2181">
        <v>65.802999999999997</v>
      </c>
    </row>
    <row r="2182" spans="1:4" x14ac:dyDescent="0.45">
      <c r="A2182" t="s">
        <v>49</v>
      </c>
      <c r="B2182" t="s">
        <v>12</v>
      </c>
      <c r="C2182">
        <v>2008</v>
      </c>
      <c r="D2182">
        <v>66.247</v>
      </c>
    </row>
    <row r="2183" spans="1:4" x14ac:dyDescent="0.45">
      <c r="A2183" t="s">
        <v>49</v>
      </c>
      <c r="B2183" t="s">
        <v>12</v>
      </c>
      <c r="C2183">
        <v>2009</v>
      </c>
      <c r="D2183">
        <v>66.7</v>
      </c>
    </row>
    <row r="2184" spans="1:4" x14ac:dyDescent="0.45">
      <c r="A2184" t="s">
        <v>49</v>
      </c>
      <c r="B2184" t="s">
        <v>12</v>
      </c>
      <c r="C2184">
        <v>2010</v>
      </c>
      <c r="D2184">
        <v>67.162000000000006</v>
      </c>
    </row>
    <row r="2185" spans="1:4" x14ac:dyDescent="0.45">
      <c r="A2185" t="s">
        <v>49</v>
      </c>
      <c r="B2185" t="s">
        <v>12</v>
      </c>
      <c r="C2185">
        <v>2011</v>
      </c>
      <c r="D2185">
        <v>67.623000000000005</v>
      </c>
    </row>
    <row r="2186" spans="1:4" x14ac:dyDescent="0.45">
      <c r="A2186" t="s">
        <v>49</v>
      </c>
      <c r="B2186" t="s">
        <v>12</v>
      </c>
      <c r="C2186">
        <v>2012</v>
      </c>
      <c r="D2186">
        <v>68.075999999999993</v>
      </c>
    </row>
    <row r="2187" spans="1:4" x14ac:dyDescent="0.45">
      <c r="A2187" t="s">
        <v>49</v>
      </c>
      <c r="B2187" t="s">
        <v>12</v>
      </c>
      <c r="C2187">
        <v>2013</v>
      </c>
      <c r="D2187">
        <v>68.498999999999995</v>
      </c>
    </row>
    <row r="2188" spans="1:4" x14ac:dyDescent="0.45">
      <c r="A2188" t="s">
        <v>49</v>
      </c>
      <c r="B2188" t="s">
        <v>12</v>
      </c>
      <c r="C2188">
        <v>2014</v>
      </c>
      <c r="D2188">
        <v>68.932000000000002</v>
      </c>
    </row>
    <row r="2189" spans="1:4" x14ac:dyDescent="0.45">
      <c r="A2189" t="s">
        <v>49</v>
      </c>
      <c r="B2189" t="s">
        <v>12</v>
      </c>
      <c r="C2189">
        <v>2015</v>
      </c>
      <c r="D2189">
        <v>69.325999999999993</v>
      </c>
    </row>
    <row r="2190" spans="1:4" x14ac:dyDescent="0.45">
      <c r="A2190" t="s">
        <v>49</v>
      </c>
      <c r="B2190" t="s">
        <v>12</v>
      </c>
      <c r="C2190">
        <v>2016</v>
      </c>
      <c r="D2190">
        <v>69.709000000000003</v>
      </c>
    </row>
    <row r="2191" spans="1:4" x14ac:dyDescent="0.45">
      <c r="A2191" t="s">
        <v>49</v>
      </c>
      <c r="B2191" t="s">
        <v>12</v>
      </c>
      <c r="C2191">
        <v>2017</v>
      </c>
      <c r="D2191">
        <v>70.067999999999998</v>
      </c>
    </row>
    <row r="2192" spans="1:4" x14ac:dyDescent="0.45">
      <c r="A2192" t="s">
        <v>49</v>
      </c>
      <c r="B2192" t="s">
        <v>12</v>
      </c>
      <c r="C2192">
        <v>2018</v>
      </c>
      <c r="D2192">
        <v>70.415000000000006</v>
      </c>
    </row>
    <row r="2193" spans="1:4" x14ac:dyDescent="0.45">
      <c r="A2193" t="s">
        <v>49</v>
      </c>
      <c r="B2193" t="s">
        <v>12</v>
      </c>
      <c r="C2193">
        <v>2019</v>
      </c>
      <c r="D2193">
        <v>70.745999999999995</v>
      </c>
    </row>
    <row r="2194" spans="1:4" x14ac:dyDescent="0.45">
      <c r="A2194" t="s">
        <v>49</v>
      </c>
      <c r="B2194" t="s">
        <v>12</v>
      </c>
      <c r="C2194">
        <v>2020</v>
      </c>
      <c r="D2194">
        <v>70.156000000000006</v>
      </c>
    </row>
    <row r="2195" spans="1:4" x14ac:dyDescent="0.45">
      <c r="A2195" t="s">
        <v>49</v>
      </c>
      <c r="B2195" t="s">
        <v>12</v>
      </c>
      <c r="C2195">
        <v>2021</v>
      </c>
      <c r="D2195">
        <v>67.281999999999996</v>
      </c>
    </row>
    <row r="2196" spans="1:4" x14ac:dyDescent="0.45">
      <c r="A2196" t="s">
        <v>49</v>
      </c>
      <c r="B2196" t="s">
        <v>12</v>
      </c>
      <c r="C2196">
        <v>2022</v>
      </c>
      <c r="D2196">
        <v>71.697999999999993</v>
      </c>
    </row>
    <row r="2197" spans="1:4" x14ac:dyDescent="0.45">
      <c r="A2197" t="s">
        <v>49</v>
      </c>
      <c r="B2197" t="s">
        <v>12</v>
      </c>
      <c r="C2197">
        <v>2023</v>
      </c>
      <c r="D2197">
        <v>72.003</v>
      </c>
    </row>
    <row r="2198" spans="1:4" x14ac:dyDescent="0.45">
      <c r="A2198" t="s">
        <v>49</v>
      </c>
      <c r="B2198" t="s">
        <v>12</v>
      </c>
      <c r="C2198">
        <v>2024</v>
      </c>
      <c r="D2198">
        <v>72.234999999999999</v>
      </c>
    </row>
    <row r="2199" spans="1:4" x14ac:dyDescent="0.45">
      <c r="A2199" t="s">
        <v>54</v>
      </c>
      <c r="B2199" t="s">
        <v>12</v>
      </c>
      <c r="C2199">
        <v>2000</v>
      </c>
      <c r="D2199">
        <v>79.778048780487794</v>
      </c>
    </row>
    <row r="2200" spans="1:4" x14ac:dyDescent="0.45">
      <c r="A2200" t="s">
        <v>54</v>
      </c>
      <c r="B2200" t="s">
        <v>12</v>
      </c>
      <c r="C2200">
        <v>2001</v>
      </c>
      <c r="D2200">
        <v>80.126829268292695</v>
      </c>
    </row>
    <row r="2201" spans="1:4" x14ac:dyDescent="0.45">
      <c r="A2201" t="s">
        <v>54</v>
      </c>
      <c r="B2201" t="s">
        <v>12</v>
      </c>
      <c r="C2201">
        <v>2002</v>
      </c>
      <c r="D2201">
        <v>80.229268292682903</v>
      </c>
    </row>
    <row r="2202" spans="1:4" x14ac:dyDescent="0.45">
      <c r="A2202" t="s">
        <v>54</v>
      </c>
      <c r="B2202" t="s">
        <v>12</v>
      </c>
      <c r="C2202">
        <v>2003</v>
      </c>
      <c r="D2202">
        <v>79.982926829268294</v>
      </c>
    </row>
    <row r="2203" spans="1:4" x14ac:dyDescent="0.45">
      <c r="A2203" t="s">
        <v>54</v>
      </c>
      <c r="B2203" t="s">
        <v>12</v>
      </c>
      <c r="C2203">
        <v>2004</v>
      </c>
      <c r="D2203">
        <v>80.780487804878106</v>
      </c>
    </row>
    <row r="2204" spans="1:4" x14ac:dyDescent="0.45">
      <c r="A2204" t="s">
        <v>54</v>
      </c>
      <c r="B2204" t="s">
        <v>12</v>
      </c>
      <c r="C2204">
        <v>2005</v>
      </c>
      <c r="D2204">
        <v>80.782926829268305</v>
      </c>
    </row>
    <row r="2205" spans="1:4" x14ac:dyDescent="0.45">
      <c r="A2205" t="s">
        <v>54</v>
      </c>
      <c r="B2205" t="s">
        <v>12</v>
      </c>
      <c r="C2205">
        <v>2006</v>
      </c>
      <c r="D2205">
        <v>81.282926829268305</v>
      </c>
    </row>
    <row r="2206" spans="1:4" x14ac:dyDescent="0.45">
      <c r="A2206" t="s">
        <v>54</v>
      </c>
      <c r="B2206" t="s">
        <v>12</v>
      </c>
      <c r="C2206">
        <v>2007</v>
      </c>
      <c r="D2206">
        <v>81.434146341463403</v>
      </c>
    </row>
    <row r="2207" spans="1:4" x14ac:dyDescent="0.45">
      <c r="A2207" t="s">
        <v>54</v>
      </c>
      <c r="B2207" t="s">
        <v>12</v>
      </c>
      <c r="C2207">
        <v>2008</v>
      </c>
      <c r="D2207">
        <v>81.485365853658493</v>
      </c>
    </row>
    <row r="2208" spans="1:4" x14ac:dyDescent="0.45">
      <c r="A2208" t="s">
        <v>54</v>
      </c>
      <c r="B2208" t="s">
        <v>12</v>
      </c>
      <c r="C2208">
        <v>2009</v>
      </c>
      <c r="D2208">
        <v>81.636585365853705</v>
      </c>
    </row>
    <row r="2209" spans="1:4" x14ac:dyDescent="0.45">
      <c r="A2209" t="s">
        <v>54</v>
      </c>
      <c r="B2209" t="s">
        <v>12</v>
      </c>
      <c r="C2209">
        <v>2010</v>
      </c>
      <c r="D2209">
        <v>82.036585365853696</v>
      </c>
    </row>
    <row r="2210" spans="1:4" x14ac:dyDescent="0.45">
      <c r="A2210" t="s">
        <v>54</v>
      </c>
      <c r="B2210" t="s">
        <v>12</v>
      </c>
      <c r="C2210">
        <v>2011</v>
      </c>
      <c r="D2210">
        <v>82.187804878048794</v>
      </c>
    </row>
    <row r="2211" spans="1:4" x14ac:dyDescent="0.45">
      <c r="A2211" t="s">
        <v>54</v>
      </c>
      <c r="B2211" t="s">
        <v>12</v>
      </c>
      <c r="C2211">
        <v>2012</v>
      </c>
      <c r="D2211">
        <v>82.239024390243898</v>
      </c>
    </row>
    <row r="2212" spans="1:4" x14ac:dyDescent="0.45">
      <c r="A2212" t="s">
        <v>54</v>
      </c>
      <c r="B2212" t="s">
        <v>12</v>
      </c>
      <c r="C2212">
        <v>2013</v>
      </c>
      <c r="D2212">
        <v>82.690243902438993</v>
      </c>
    </row>
    <row r="2213" spans="1:4" x14ac:dyDescent="0.45">
      <c r="A2213" t="s">
        <v>54</v>
      </c>
      <c r="B2213" t="s">
        <v>12</v>
      </c>
      <c r="C2213">
        <v>2014</v>
      </c>
      <c r="D2213">
        <v>83.090243902438999</v>
      </c>
    </row>
    <row r="2214" spans="1:4" x14ac:dyDescent="0.45">
      <c r="A2214" t="s">
        <v>54</v>
      </c>
      <c r="B2214" t="s">
        <v>12</v>
      </c>
      <c r="C2214">
        <v>2015</v>
      </c>
      <c r="D2214">
        <v>82.543902439024393</v>
      </c>
    </row>
    <row r="2215" spans="1:4" x14ac:dyDescent="0.45">
      <c r="A2215" t="s">
        <v>54</v>
      </c>
      <c r="B2215" t="s">
        <v>12</v>
      </c>
      <c r="C2215">
        <v>2016</v>
      </c>
      <c r="D2215">
        <v>83.243902439024396</v>
      </c>
    </row>
    <row r="2216" spans="1:4" x14ac:dyDescent="0.45">
      <c r="A2216" t="s">
        <v>54</v>
      </c>
      <c r="B2216" t="s">
        <v>12</v>
      </c>
      <c r="C2216">
        <v>2017</v>
      </c>
      <c r="D2216">
        <v>82.946341463414697</v>
      </c>
    </row>
    <row r="2217" spans="1:4" x14ac:dyDescent="0.45">
      <c r="A2217" t="s">
        <v>54</v>
      </c>
      <c r="B2217" t="s">
        <v>12</v>
      </c>
      <c r="C2217">
        <v>2018</v>
      </c>
      <c r="D2217">
        <v>83.346341463414603</v>
      </c>
    </row>
    <row r="2218" spans="1:4" x14ac:dyDescent="0.45">
      <c r="A2218" t="s">
        <v>54</v>
      </c>
      <c r="B2218" t="s">
        <v>12</v>
      </c>
      <c r="C2218">
        <v>2019</v>
      </c>
      <c r="D2218">
        <v>83.497560975609801</v>
      </c>
    </row>
    <row r="2219" spans="1:4" x14ac:dyDescent="0.45">
      <c r="A2219" t="s">
        <v>54</v>
      </c>
      <c r="B2219" t="s">
        <v>12</v>
      </c>
      <c r="C2219">
        <v>2020</v>
      </c>
      <c r="D2219">
        <v>82.195121951219505</v>
      </c>
    </row>
    <row r="2220" spans="1:4" x14ac:dyDescent="0.45">
      <c r="A2220" t="s">
        <v>54</v>
      </c>
      <c r="B2220" t="s">
        <v>12</v>
      </c>
      <c r="C2220">
        <v>2021</v>
      </c>
      <c r="D2220">
        <v>82.646341463414601</v>
      </c>
    </row>
    <row r="2221" spans="1:4" x14ac:dyDescent="0.45">
      <c r="A2221" t="s">
        <v>54</v>
      </c>
      <c r="B2221" t="s">
        <v>12</v>
      </c>
      <c r="C2221">
        <v>2022</v>
      </c>
      <c r="D2221">
        <v>82.7</v>
      </c>
    </row>
    <row r="2222" spans="1:4" x14ac:dyDescent="0.45">
      <c r="A2222" t="s">
        <v>54</v>
      </c>
      <c r="B2222" t="s">
        <v>12</v>
      </c>
      <c r="C2222">
        <v>2023</v>
      </c>
      <c r="D2222">
        <v>83.351219512195101</v>
      </c>
    </row>
    <row r="2223" spans="1:4" x14ac:dyDescent="0.45">
      <c r="A2223" t="s">
        <v>54</v>
      </c>
      <c r="B2223" t="s">
        <v>12</v>
      </c>
      <c r="C2223">
        <v>2024</v>
      </c>
      <c r="D2223">
        <v>83.951219512195095</v>
      </c>
    </row>
    <row r="2224" spans="1:4" x14ac:dyDescent="0.45">
      <c r="A2224" t="s">
        <v>56</v>
      </c>
      <c r="B2224" t="s">
        <v>12</v>
      </c>
      <c r="C2224">
        <v>2000</v>
      </c>
      <c r="D2224">
        <v>81.076097560975597</v>
      </c>
    </row>
    <row r="2225" spans="1:4" x14ac:dyDescent="0.45">
      <c r="A2225" t="s">
        <v>56</v>
      </c>
      <c r="B2225" t="s">
        <v>12</v>
      </c>
      <c r="C2225">
        <v>2001</v>
      </c>
      <c r="D2225">
        <v>81.416341463414597</v>
      </c>
    </row>
    <row r="2226" spans="1:4" x14ac:dyDescent="0.45">
      <c r="A2226" t="s">
        <v>56</v>
      </c>
      <c r="B2226" t="s">
        <v>12</v>
      </c>
      <c r="C2226">
        <v>2002</v>
      </c>
      <c r="D2226">
        <v>81.690731707317099</v>
      </c>
    </row>
    <row r="2227" spans="1:4" x14ac:dyDescent="0.45">
      <c r="A2227" t="s">
        <v>56</v>
      </c>
      <c r="B2227" t="s">
        <v>12</v>
      </c>
      <c r="C2227">
        <v>2003</v>
      </c>
      <c r="D2227">
        <v>81.760000000000005</v>
      </c>
    </row>
    <row r="2228" spans="1:4" x14ac:dyDescent="0.45">
      <c r="A2228" t="s">
        <v>56</v>
      </c>
      <c r="B2228" t="s">
        <v>12</v>
      </c>
      <c r="C2228">
        <v>2004</v>
      </c>
      <c r="D2228">
        <v>82.030243902438997</v>
      </c>
    </row>
    <row r="2229" spans="1:4" x14ac:dyDescent="0.45">
      <c r="A2229" t="s">
        <v>56</v>
      </c>
      <c r="B2229" t="s">
        <v>12</v>
      </c>
      <c r="C2229">
        <v>2005</v>
      </c>
      <c r="D2229">
        <v>81.955121951219496</v>
      </c>
    </row>
    <row r="2230" spans="1:4" x14ac:dyDescent="0.45">
      <c r="A2230" t="s">
        <v>56</v>
      </c>
      <c r="B2230" t="s">
        <v>12</v>
      </c>
      <c r="C2230">
        <v>2006</v>
      </c>
      <c r="D2230">
        <v>82.321951219512201</v>
      </c>
    </row>
    <row r="2231" spans="1:4" x14ac:dyDescent="0.45">
      <c r="A2231" t="s">
        <v>56</v>
      </c>
      <c r="B2231" t="s">
        <v>12</v>
      </c>
      <c r="C2231">
        <v>2007</v>
      </c>
      <c r="D2231">
        <v>82.507073170731701</v>
      </c>
    </row>
    <row r="2232" spans="1:4" x14ac:dyDescent="0.45">
      <c r="A2232" t="s">
        <v>56</v>
      </c>
      <c r="B2232" t="s">
        <v>12</v>
      </c>
      <c r="C2232">
        <v>2008</v>
      </c>
      <c r="D2232">
        <v>82.587560975609804</v>
      </c>
    </row>
    <row r="2233" spans="1:4" x14ac:dyDescent="0.45">
      <c r="A2233" t="s">
        <v>56</v>
      </c>
      <c r="B2233" t="s">
        <v>12</v>
      </c>
      <c r="C2233">
        <v>2009</v>
      </c>
      <c r="D2233">
        <v>82.931463414634194</v>
      </c>
    </row>
    <row r="2234" spans="1:4" x14ac:dyDescent="0.45">
      <c r="A2234" t="s">
        <v>56</v>
      </c>
      <c r="B2234" t="s">
        <v>12</v>
      </c>
      <c r="C2234">
        <v>2010</v>
      </c>
      <c r="D2234">
        <v>82.842682926829298</v>
      </c>
    </row>
    <row r="2235" spans="1:4" x14ac:dyDescent="0.45">
      <c r="A2235" t="s">
        <v>56</v>
      </c>
      <c r="B2235" t="s">
        <v>12</v>
      </c>
      <c r="C2235">
        <v>2011</v>
      </c>
      <c r="D2235">
        <v>82.591219512195096</v>
      </c>
    </row>
    <row r="2236" spans="1:4" x14ac:dyDescent="0.45">
      <c r="A2236" t="s">
        <v>56</v>
      </c>
      <c r="B2236" t="s">
        <v>12</v>
      </c>
      <c r="C2236">
        <v>2012</v>
      </c>
      <c r="D2236">
        <v>83.096097560975593</v>
      </c>
    </row>
    <row r="2237" spans="1:4" x14ac:dyDescent="0.45">
      <c r="A2237" t="s">
        <v>56</v>
      </c>
      <c r="B2237" t="s">
        <v>12</v>
      </c>
      <c r="C2237">
        <v>2013</v>
      </c>
      <c r="D2237">
        <v>83.331951219512206</v>
      </c>
    </row>
    <row r="2238" spans="1:4" x14ac:dyDescent="0.45">
      <c r="A2238" t="s">
        <v>56</v>
      </c>
      <c r="B2238" t="s">
        <v>12</v>
      </c>
      <c r="C2238">
        <v>2014</v>
      </c>
      <c r="D2238">
        <v>83.5878048780488</v>
      </c>
    </row>
    <row r="2239" spans="1:4" x14ac:dyDescent="0.45">
      <c r="A2239" t="s">
        <v>56</v>
      </c>
      <c r="B2239" t="s">
        <v>12</v>
      </c>
      <c r="C2239">
        <v>2015</v>
      </c>
      <c r="D2239">
        <v>83.793902439024393</v>
      </c>
    </row>
    <row r="2240" spans="1:4" x14ac:dyDescent="0.45">
      <c r="A2240" t="s">
        <v>56</v>
      </c>
      <c r="B2240" t="s">
        <v>12</v>
      </c>
      <c r="C2240">
        <v>2016</v>
      </c>
      <c r="D2240">
        <v>83.984878048780502</v>
      </c>
    </row>
    <row r="2241" spans="1:4" x14ac:dyDescent="0.45">
      <c r="A2241" t="s">
        <v>56</v>
      </c>
      <c r="B2241" t="s">
        <v>12</v>
      </c>
      <c r="C2241">
        <v>2017</v>
      </c>
      <c r="D2241">
        <v>84.099756097560999</v>
      </c>
    </row>
    <row r="2242" spans="1:4" x14ac:dyDescent="0.45">
      <c r="A2242" t="s">
        <v>56</v>
      </c>
      <c r="B2242" t="s">
        <v>12</v>
      </c>
      <c r="C2242">
        <v>2018</v>
      </c>
      <c r="D2242">
        <v>84.210975609756105</v>
      </c>
    </row>
    <row r="2243" spans="1:4" x14ac:dyDescent="0.45">
      <c r="A2243" t="s">
        <v>56</v>
      </c>
      <c r="B2243" t="s">
        <v>12</v>
      </c>
      <c r="C2243">
        <v>2019</v>
      </c>
      <c r="D2243">
        <v>84.356341463414594</v>
      </c>
    </row>
    <row r="2244" spans="1:4" x14ac:dyDescent="0.45">
      <c r="A2244" t="s">
        <v>56</v>
      </c>
      <c r="B2244" t="s">
        <v>12</v>
      </c>
      <c r="C2244">
        <v>2020</v>
      </c>
      <c r="D2244">
        <v>84.56</v>
      </c>
    </row>
    <row r="2245" spans="1:4" x14ac:dyDescent="0.45">
      <c r="A2245" t="s">
        <v>56</v>
      </c>
      <c r="B2245" t="s">
        <v>12</v>
      </c>
      <c r="C2245">
        <v>2021</v>
      </c>
      <c r="D2245">
        <v>84.445609756097596</v>
      </c>
    </row>
    <row r="2246" spans="1:4" x14ac:dyDescent="0.45">
      <c r="A2246" t="s">
        <v>56</v>
      </c>
      <c r="B2246" t="s">
        <v>12</v>
      </c>
      <c r="C2246">
        <v>2022</v>
      </c>
      <c r="D2246">
        <v>83.996341463414595</v>
      </c>
    </row>
    <row r="2247" spans="1:4" x14ac:dyDescent="0.45">
      <c r="A2247" t="s">
        <v>56</v>
      </c>
      <c r="B2247" t="s">
        <v>12</v>
      </c>
      <c r="C2247">
        <v>2023</v>
      </c>
      <c r="D2247">
        <v>84.041219512195099</v>
      </c>
    </row>
    <row r="2248" spans="1:4" x14ac:dyDescent="0.45">
      <c r="A2248" t="s">
        <v>56</v>
      </c>
      <c r="B2248" t="s">
        <v>12</v>
      </c>
      <c r="C2248">
        <v>2024</v>
      </c>
      <c r="D2248">
        <v>84.036341463414601</v>
      </c>
    </row>
    <row r="2249" spans="1:4" x14ac:dyDescent="0.45">
      <c r="A2249" t="s">
        <v>73</v>
      </c>
      <c r="B2249" t="s">
        <v>12</v>
      </c>
      <c r="C2249">
        <v>2000</v>
      </c>
      <c r="D2249">
        <v>75.909756097561001</v>
      </c>
    </row>
    <row r="2250" spans="1:4" x14ac:dyDescent="0.45">
      <c r="A2250" t="s">
        <v>73</v>
      </c>
      <c r="B2250" t="s">
        <v>12</v>
      </c>
      <c r="C2250">
        <v>2001</v>
      </c>
      <c r="D2250">
        <v>76.4121951219512</v>
      </c>
    </row>
    <row r="2251" spans="1:4" x14ac:dyDescent="0.45">
      <c r="A2251" t="s">
        <v>73</v>
      </c>
      <c r="B2251" t="s">
        <v>12</v>
      </c>
      <c r="C2251">
        <v>2002</v>
      </c>
      <c r="D2251">
        <v>76.765853658536599</v>
      </c>
    </row>
    <row r="2252" spans="1:4" x14ac:dyDescent="0.45">
      <c r="A2252" t="s">
        <v>73</v>
      </c>
      <c r="B2252" t="s">
        <v>12</v>
      </c>
      <c r="C2252">
        <v>2003</v>
      </c>
      <c r="D2252">
        <v>77.214634146341496</v>
      </c>
    </row>
    <row r="2253" spans="1:4" x14ac:dyDescent="0.45">
      <c r="A2253" t="s">
        <v>73</v>
      </c>
      <c r="B2253" t="s">
        <v>12</v>
      </c>
      <c r="C2253">
        <v>2004</v>
      </c>
      <c r="D2253">
        <v>77.665853658536605</v>
      </c>
    </row>
    <row r="2254" spans="1:4" x14ac:dyDescent="0.45">
      <c r="A2254" t="s">
        <v>73</v>
      </c>
      <c r="B2254" t="s">
        <v>12</v>
      </c>
      <c r="C2254">
        <v>2005</v>
      </c>
      <c r="D2254">
        <v>78.168292682926804</v>
      </c>
    </row>
    <row r="2255" spans="1:4" x14ac:dyDescent="0.45">
      <c r="A2255" t="s">
        <v>73</v>
      </c>
      <c r="B2255" t="s">
        <v>12</v>
      </c>
      <c r="C2255">
        <v>2006</v>
      </c>
      <c r="D2255">
        <v>78.668292682926804</v>
      </c>
    </row>
    <row r="2256" spans="1:4" x14ac:dyDescent="0.45">
      <c r="A2256" t="s">
        <v>73</v>
      </c>
      <c r="B2256" t="s">
        <v>12</v>
      </c>
      <c r="C2256">
        <v>2007</v>
      </c>
      <c r="D2256">
        <v>79.119512195121999</v>
      </c>
    </row>
    <row r="2257" spans="1:4" x14ac:dyDescent="0.45">
      <c r="A2257" t="s">
        <v>73</v>
      </c>
      <c r="B2257" t="s">
        <v>12</v>
      </c>
      <c r="C2257">
        <v>2008</v>
      </c>
      <c r="D2257">
        <v>79.517073170731706</v>
      </c>
    </row>
    <row r="2258" spans="1:4" x14ac:dyDescent="0.45">
      <c r="A2258" t="s">
        <v>73</v>
      </c>
      <c r="B2258" t="s">
        <v>12</v>
      </c>
      <c r="C2258">
        <v>2009</v>
      </c>
      <c r="D2258">
        <v>79.968292682926801</v>
      </c>
    </row>
    <row r="2259" spans="1:4" x14ac:dyDescent="0.45">
      <c r="A2259" t="s">
        <v>73</v>
      </c>
      <c r="B2259" t="s">
        <v>12</v>
      </c>
      <c r="C2259">
        <v>2010</v>
      </c>
      <c r="D2259">
        <v>80.1170731707317</v>
      </c>
    </row>
    <row r="2260" spans="1:4" x14ac:dyDescent="0.45">
      <c r="A2260" t="s">
        <v>73</v>
      </c>
      <c r="B2260" t="s">
        <v>12</v>
      </c>
      <c r="C2260">
        <v>2011</v>
      </c>
      <c r="D2260">
        <v>80.568292682926895</v>
      </c>
    </row>
    <row r="2261" spans="1:4" x14ac:dyDescent="0.45">
      <c r="A2261" t="s">
        <v>73</v>
      </c>
      <c r="B2261" t="s">
        <v>12</v>
      </c>
      <c r="C2261">
        <v>2012</v>
      </c>
      <c r="D2261">
        <v>80.819512195122002</v>
      </c>
    </row>
    <row r="2262" spans="1:4" x14ac:dyDescent="0.45">
      <c r="A2262" t="s">
        <v>73</v>
      </c>
      <c r="B2262" t="s">
        <v>12</v>
      </c>
      <c r="C2262">
        <v>2013</v>
      </c>
      <c r="D2262">
        <v>81.270731707317097</v>
      </c>
    </row>
    <row r="2263" spans="1:4" x14ac:dyDescent="0.45">
      <c r="A2263" t="s">
        <v>73</v>
      </c>
      <c r="B2263" t="s">
        <v>12</v>
      </c>
      <c r="C2263">
        <v>2014</v>
      </c>
      <c r="D2263">
        <v>81.721951219512206</v>
      </c>
    </row>
    <row r="2264" spans="1:4" x14ac:dyDescent="0.45">
      <c r="A2264" t="s">
        <v>73</v>
      </c>
      <c r="B2264" t="s">
        <v>12</v>
      </c>
      <c r="C2264">
        <v>2015</v>
      </c>
      <c r="D2264">
        <v>82.024390243902403</v>
      </c>
    </row>
    <row r="2265" spans="1:4" x14ac:dyDescent="0.45">
      <c r="A2265" t="s">
        <v>73</v>
      </c>
      <c r="B2265" t="s">
        <v>12</v>
      </c>
      <c r="C2265">
        <v>2016</v>
      </c>
      <c r="D2265">
        <v>82.275609756097595</v>
      </c>
    </row>
    <row r="2266" spans="1:4" x14ac:dyDescent="0.45">
      <c r="A2266" t="s">
        <v>73</v>
      </c>
      <c r="B2266" t="s">
        <v>12</v>
      </c>
      <c r="C2266">
        <v>2017</v>
      </c>
      <c r="D2266">
        <v>82.626829268292695</v>
      </c>
    </row>
    <row r="2267" spans="1:4" x14ac:dyDescent="0.45">
      <c r="A2267" t="s">
        <v>73</v>
      </c>
      <c r="B2267" t="s">
        <v>12</v>
      </c>
      <c r="C2267">
        <v>2018</v>
      </c>
      <c r="D2267">
        <v>82.626829268292695</v>
      </c>
    </row>
    <row r="2268" spans="1:4" x14ac:dyDescent="0.45">
      <c r="A2268" t="s">
        <v>73</v>
      </c>
      <c r="B2268" t="s">
        <v>12</v>
      </c>
      <c r="C2268">
        <v>2019</v>
      </c>
      <c r="D2268">
        <v>83.226829268292704</v>
      </c>
    </row>
    <row r="2269" spans="1:4" x14ac:dyDescent="0.45">
      <c r="A2269" t="s">
        <v>73</v>
      </c>
      <c r="B2269" t="s">
        <v>12</v>
      </c>
      <c r="C2269">
        <v>2020</v>
      </c>
      <c r="D2269">
        <v>83.426829268292707</v>
      </c>
    </row>
    <row r="2270" spans="1:4" x14ac:dyDescent="0.45">
      <c r="A2270" t="s">
        <v>73</v>
      </c>
      <c r="B2270" t="s">
        <v>12</v>
      </c>
      <c r="C2270">
        <v>2021</v>
      </c>
      <c r="D2270">
        <v>83.526829268292701</v>
      </c>
    </row>
    <row r="2271" spans="1:4" x14ac:dyDescent="0.45">
      <c r="A2271" t="s">
        <v>73</v>
      </c>
      <c r="B2271" t="s">
        <v>12</v>
      </c>
      <c r="C2271">
        <v>2022</v>
      </c>
      <c r="D2271">
        <v>82.680487804878098</v>
      </c>
    </row>
    <row r="2272" spans="1:4" x14ac:dyDescent="0.45">
      <c r="A2272" t="s">
        <v>73</v>
      </c>
      <c r="B2272" t="s">
        <v>12</v>
      </c>
      <c r="C2272">
        <v>2023</v>
      </c>
      <c r="D2272">
        <v>83.429268292682906</v>
      </c>
    </row>
    <row r="2273" spans="1:4" x14ac:dyDescent="0.45">
      <c r="A2273" t="s">
        <v>73</v>
      </c>
      <c r="B2273" t="s">
        <v>12</v>
      </c>
      <c r="C2273">
        <v>2024</v>
      </c>
      <c r="D2273">
        <v>83.629268292682895</v>
      </c>
    </row>
    <row r="2274" spans="1:4" x14ac:dyDescent="0.45">
      <c r="A2274" t="s">
        <v>58</v>
      </c>
      <c r="B2274" t="s">
        <v>12</v>
      </c>
      <c r="C2274">
        <v>2000</v>
      </c>
      <c r="D2274">
        <v>72.561999999999998</v>
      </c>
    </row>
    <row r="2275" spans="1:4" x14ac:dyDescent="0.45">
      <c r="A2275" t="s">
        <v>58</v>
      </c>
      <c r="B2275" t="s">
        <v>12</v>
      </c>
      <c r="C2275">
        <v>2001</v>
      </c>
      <c r="D2275">
        <v>72.912000000000006</v>
      </c>
    </row>
    <row r="2276" spans="1:4" x14ac:dyDescent="0.45">
      <c r="A2276" t="s">
        <v>58</v>
      </c>
      <c r="B2276" t="s">
        <v>12</v>
      </c>
      <c r="C2276">
        <v>2002</v>
      </c>
      <c r="D2276">
        <v>73.105999999999995</v>
      </c>
    </row>
    <row r="2277" spans="1:4" x14ac:dyDescent="0.45">
      <c r="A2277" t="s">
        <v>58</v>
      </c>
      <c r="B2277" t="s">
        <v>12</v>
      </c>
      <c r="C2277">
        <v>2003</v>
      </c>
      <c r="D2277">
        <v>73.308000000000007</v>
      </c>
    </row>
    <row r="2278" spans="1:4" x14ac:dyDescent="0.45">
      <c r="A2278" t="s">
        <v>58</v>
      </c>
      <c r="B2278" t="s">
        <v>12</v>
      </c>
      <c r="C2278">
        <v>2004</v>
      </c>
      <c r="D2278">
        <v>73.432000000000002</v>
      </c>
    </row>
    <row r="2279" spans="1:4" x14ac:dyDescent="0.45">
      <c r="A2279" t="s">
        <v>58</v>
      </c>
      <c r="B2279" t="s">
        <v>12</v>
      </c>
      <c r="C2279">
        <v>2005</v>
      </c>
      <c r="D2279">
        <v>73.626999999999995</v>
      </c>
    </row>
    <row r="2280" spans="1:4" x14ac:dyDescent="0.45">
      <c r="A2280" t="s">
        <v>58</v>
      </c>
      <c r="B2280" t="s">
        <v>12</v>
      </c>
      <c r="C2280">
        <v>2006</v>
      </c>
      <c r="D2280">
        <v>73.745999999999995</v>
      </c>
    </row>
    <row r="2281" spans="1:4" x14ac:dyDescent="0.45">
      <c r="A2281" t="s">
        <v>58</v>
      </c>
      <c r="B2281" t="s">
        <v>12</v>
      </c>
      <c r="C2281">
        <v>2007</v>
      </c>
      <c r="D2281">
        <v>73.796000000000006</v>
      </c>
    </row>
    <row r="2282" spans="1:4" x14ac:dyDescent="0.45">
      <c r="A2282" t="s">
        <v>58</v>
      </c>
      <c r="B2282" t="s">
        <v>12</v>
      </c>
      <c r="C2282">
        <v>2008</v>
      </c>
      <c r="D2282">
        <v>73.694999999999993</v>
      </c>
    </row>
    <row r="2283" spans="1:4" x14ac:dyDescent="0.45">
      <c r="A2283" t="s">
        <v>58</v>
      </c>
      <c r="B2283" t="s">
        <v>12</v>
      </c>
      <c r="C2283">
        <v>2009</v>
      </c>
      <c r="D2283">
        <v>73.628</v>
      </c>
    </row>
    <row r="2284" spans="1:4" x14ac:dyDescent="0.45">
      <c r="A2284" t="s">
        <v>58</v>
      </c>
      <c r="B2284" t="s">
        <v>12</v>
      </c>
      <c r="C2284">
        <v>2010</v>
      </c>
      <c r="D2284">
        <v>73.718000000000004</v>
      </c>
    </row>
    <row r="2285" spans="1:4" x14ac:dyDescent="0.45">
      <c r="A2285" t="s">
        <v>58</v>
      </c>
      <c r="B2285" t="s">
        <v>12</v>
      </c>
      <c r="C2285">
        <v>2011</v>
      </c>
      <c r="D2285">
        <v>73.921000000000006</v>
      </c>
    </row>
    <row r="2286" spans="1:4" x14ac:dyDescent="0.45">
      <c r="A2286" t="s">
        <v>58</v>
      </c>
      <c r="B2286" t="s">
        <v>12</v>
      </c>
      <c r="C2286">
        <v>2012</v>
      </c>
      <c r="D2286">
        <v>74.128</v>
      </c>
    </row>
    <row r="2287" spans="1:4" x14ac:dyDescent="0.45">
      <c r="A2287" t="s">
        <v>58</v>
      </c>
      <c r="B2287" t="s">
        <v>12</v>
      </c>
      <c r="C2287">
        <v>2013</v>
      </c>
      <c r="D2287">
        <v>74.289000000000001</v>
      </c>
    </row>
    <row r="2288" spans="1:4" x14ac:dyDescent="0.45">
      <c r="A2288" t="s">
        <v>58</v>
      </c>
      <c r="B2288" t="s">
        <v>12</v>
      </c>
      <c r="C2288">
        <v>2014</v>
      </c>
      <c r="D2288">
        <v>74.403999999999996</v>
      </c>
    </row>
    <row r="2289" spans="1:4" x14ac:dyDescent="0.45">
      <c r="A2289" t="s">
        <v>58</v>
      </c>
      <c r="B2289" t="s">
        <v>12</v>
      </c>
      <c r="C2289">
        <v>2015</v>
      </c>
      <c r="D2289">
        <v>74.430999999999997</v>
      </c>
    </row>
    <row r="2290" spans="1:4" x14ac:dyDescent="0.45">
      <c r="A2290" t="s">
        <v>58</v>
      </c>
      <c r="B2290" t="s">
        <v>12</v>
      </c>
      <c r="C2290">
        <v>2016</v>
      </c>
      <c r="D2290">
        <v>74.376000000000005</v>
      </c>
    </row>
    <row r="2291" spans="1:4" x14ac:dyDescent="0.45">
      <c r="A2291" t="s">
        <v>58</v>
      </c>
      <c r="B2291" t="s">
        <v>12</v>
      </c>
      <c r="C2291">
        <v>2017</v>
      </c>
      <c r="D2291">
        <v>74.260999999999996</v>
      </c>
    </row>
    <row r="2292" spans="1:4" x14ac:dyDescent="0.45">
      <c r="A2292" t="s">
        <v>58</v>
      </c>
      <c r="B2292" t="s">
        <v>12</v>
      </c>
      <c r="C2292">
        <v>2018</v>
      </c>
      <c r="D2292">
        <v>74.301000000000002</v>
      </c>
    </row>
    <row r="2293" spans="1:4" x14ac:dyDescent="0.45">
      <c r="A2293" t="s">
        <v>58</v>
      </c>
      <c r="B2293" t="s">
        <v>12</v>
      </c>
      <c r="C2293">
        <v>2019</v>
      </c>
      <c r="D2293">
        <v>74.53</v>
      </c>
    </row>
    <row r="2294" spans="1:4" x14ac:dyDescent="0.45">
      <c r="A2294" t="s">
        <v>58</v>
      </c>
      <c r="B2294" t="s">
        <v>12</v>
      </c>
      <c r="C2294">
        <v>2020</v>
      </c>
      <c r="D2294">
        <v>70.448999999999998</v>
      </c>
    </row>
    <row r="2295" spans="1:4" x14ac:dyDescent="0.45">
      <c r="A2295" t="s">
        <v>58</v>
      </c>
      <c r="B2295" t="s">
        <v>12</v>
      </c>
      <c r="C2295">
        <v>2021</v>
      </c>
      <c r="D2295">
        <v>69.75</v>
      </c>
    </row>
    <row r="2296" spans="1:4" x14ac:dyDescent="0.45">
      <c r="A2296" t="s">
        <v>58</v>
      </c>
      <c r="B2296" t="s">
        <v>12</v>
      </c>
      <c r="C2296">
        <v>2022</v>
      </c>
      <c r="D2296">
        <v>73.972999999999999</v>
      </c>
    </row>
    <row r="2297" spans="1:4" x14ac:dyDescent="0.45">
      <c r="A2297" t="s">
        <v>58</v>
      </c>
      <c r="B2297" t="s">
        <v>12</v>
      </c>
      <c r="C2297">
        <v>2023</v>
      </c>
      <c r="D2297">
        <v>75.069000000000003</v>
      </c>
    </row>
    <row r="2298" spans="1:4" x14ac:dyDescent="0.45">
      <c r="A2298" t="s">
        <v>58</v>
      </c>
      <c r="B2298" t="s">
        <v>12</v>
      </c>
      <c r="C2298">
        <v>2024</v>
      </c>
      <c r="D2298">
        <v>75.263999999999996</v>
      </c>
    </row>
    <row r="2299" spans="1:4" x14ac:dyDescent="0.45">
      <c r="A2299" t="s">
        <v>62</v>
      </c>
      <c r="B2299" t="s">
        <v>12</v>
      </c>
      <c r="C2299">
        <v>2000</v>
      </c>
      <c r="D2299">
        <v>47.143000000000001</v>
      </c>
    </row>
    <row r="2300" spans="1:4" x14ac:dyDescent="0.45">
      <c r="A2300" t="s">
        <v>62</v>
      </c>
      <c r="B2300" t="s">
        <v>12</v>
      </c>
      <c r="C2300">
        <v>2001</v>
      </c>
      <c r="D2300">
        <v>47.548999999999999</v>
      </c>
    </row>
    <row r="2301" spans="1:4" x14ac:dyDescent="0.45">
      <c r="A2301" t="s">
        <v>62</v>
      </c>
      <c r="B2301" t="s">
        <v>12</v>
      </c>
      <c r="C2301">
        <v>2002</v>
      </c>
      <c r="D2301">
        <v>48.02</v>
      </c>
    </row>
    <row r="2302" spans="1:4" x14ac:dyDescent="0.45">
      <c r="A2302" t="s">
        <v>62</v>
      </c>
      <c r="B2302" t="s">
        <v>12</v>
      </c>
      <c r="C2302">
        <v>2003</v>
      </c>
      <c r="D2302">
        <v>48.618000000000002</v>
      </c>
    </row>
    <row r="2303" spans="1:4" x14ac:dyDescent="0.45">
      <c r="A2303" t="s">
        <v>62</v>
      </c>
      <c r="B2303" t="s">
        <v>12</v>
      </c>
      <c r="C2303">
        <v>2004</v>
      </c>
      <c r="D2303">
        <v>49.148000000000003</v>
      </c>
    </row>
    <row r="2304" spans="1:4" x14ac:dyDescent="0.45">
      <c r="A2304" t="s">
        <v>62</v>
      </c>
      <c r="B2304" t="s">
        <v>12</v>
      </c>
      <c r="C2304">
        <v>2005</v>
      </c>
      <c r="D2304">
        <v>49.537999999999997</v>
      </c>
    </row>
    <row r="2305" spans="1:4" x14ac:dyDescent="0.45">
      <c r="A2305" t="s">
        <v>62</v>
      </c>
      <c r="B2305" t="s">
        <v>12</v>
      </c>
      <c r="C2305">
        <v>2006</v>
      </c>
      <c r="D2305">
        <v>49.875999999999998</v>
      </c>
    </row>
    <row r="2306" spans="1:4" x14ac:dyDescent="0.45">
      <c r="A2306" t="s">
        <v>62</v>
      </c>
      <c r="B2306" t="s">
        <v>12</v>
      </c>
      <c r="C2306">
        <v>2007</v>
      </c>
      <c r="D2306">
        <v>50.381</v>
      </c>
    </row>
    <row r="2307" spans="1:4" x14ac:dyDescent="0.45">
      <c r="A2307" t="s">
        <v>62</v>
      </c>
      <c r="B2307" t="s">
        <v>12</v>
      </c>
      <c r="C2307">
        <v>2008</v>
      </c>
      <c r="D2307">
        <v>50.747999999999998</v>
      </c>
    </row>
    <row r="2308" spans="1:4" x14ac:dyDescent="0.45">
      <c r="A2308" t="s">
        <v>62</v>
      </c>
      <c r="B2308" t="s">
        <v>12</v>
      </c>
      <c r="C2308">
        <v>2009</v>
      </c>
      <c r="D2308">
        <v>51.08</v>
      </c>
    </row>
    <row r="2309" spans="1:4" x14ac:dyDescent="0.45">
      <c r="A2309" t="s">
        <v>62</v>
      </c>
      <c r="B2309" t="s">
        <v>12</v>
      </c>
      <c r="C2309">
        <v>2010</v>
      </c>
      <c r="D2309">
        <v>51.314999999999998</v>
      </c>
    </row>
    <row r="2310" spans="1:4" x14ac:dyDescent="0.45">
      <c r="A2310" t="s">
        <v>62</v>
      </c>
      <c r="B2310" t="s">
        <v>12</v>
      </c>
      <c r="C2310">
        <v>2011</v>
      </c>
      <c r="D2310">
        <v>51.49</v>
      </c>
    </row>
    <row r="2311" spans="1:4" x14ac:dyDescent="0.45">
      <c r="A2311" t="s">
        <v>62</v>
      </c>
      <c r="B2311" t="s">
        <v>12</v>
      </c>
      <c r="C2311">
        <v>2012</v>
      </c>
      <c r="D2311">
        <v>51.688000000000002</v>
      </c>
    </row>
    <row r="2312" spans="1:4" x14ac:dyDescent="0.45">
      <c r="A2312" t="s">
        <v>62</v>
      </c>
      <c r="B2312" t="s">
        <v>12</v>
      </c>
      <c r="C2312">
        <v>2013</v>
      </c>
      <c r="D2312">
        <v>51.826999999999998</v>
      </c>
    </row>
    <row r="2313" spans="1:4" x14ac:dyDescent="0.45">
      <c r="A2313" t="s">
        <v>62</v>
      </c>
      <c r="B2313" t="s">
        <v>12</v>
      </c>
      <c r="C2313">
        <v>2014</v>
      </c>
      <c r="D2313">
        <v>51.94</v>
      </c>
    </row>
    <row r="2314" spans="1:4" x14ac:dyDescent="0.45">
      <c r="A2314" t="s">
        <v>62</v>
      </c>
      <c r="B2314" t="s">
        <v>12</v>
      </c>
      <c r="C2314">
        <v>2015</v>
      </c>
      <c r="D2314">
        <v>51.939</v>
      </c>
    </row>
    <row r="2315" spans="1:4" x14ac:dyDescent="0.45">
      <c r="A2315" t="s">
        <v>62</v>
      </c>
      <c r="B2315" t="s">
        <v>12</v>
      </c>
      <c r="C2315">
        <v>2016</v>
      </c>
      <c r="D2315">
        <v>52.189</v>
      </c>
    </row>
    <row r="2316" spans="1:4" x14ac:dyDescent="0.45">
      <c r="A2316" t="s">
        <v>62</v>
      </c>
      <c r="B2316" t="s">
        <v>12</v>
      </c>
      <c r="C2316">
        <v>2017</v>
      </c>
      <c r="D2316">
        <v>52.396999999999998</v>
      </c>
    </row>
    <row r="2317" spans="1:4" x14ac:dyDescent="0.45">
      <c r="A2317" t="s">
        <v>62</v>
      </c>
      <c r="B2317" t="s">
        <v>12</v>
      </c>
      <c r="C2317">
        <v>2018</v>
      </c>
      <c r="D2317">
        <v>52.668999999999997</v>
      </c>
    </row>
    <row r="2318" spans="1:4" x14ac:dyDescent="0.45">
      <c r="A2318" t="s">
        <v>62</v>
      </c>
      <c r="B2318" t="s">
        <v>12</v>
      </c>
      <c r="C2318">
        <v>2019</v>
      </c>
      <c r="D2318">
        <v>53.009</v>
      </c>
    </row>
    <row r="2319" spans="1:4" x14ac:dyDescent="0.45">
      <c r="A2319" t="s">
        <v>62</v>
      </c>
      <c r="B2319" t="s">
        <v>12</v>
      </c>
      <c r="C2319">
        <v>2020</v>
      </c>
      <c r="D2319">
        <v>53.072000000000003</v>
      </c>
    </row>
    <row r="2320" spans="1:4" x14ac:dyDescent="0.45">
      <c r="A2320" t="s">
        <v>62</v>
      </c>
      <c r="B2320" t="s">
        <v>12</v>
      </c>
      <c r="C2320">
        <v>2021</v>
      </c>
      <c r="D2320">
        <v>53.454999999999998</v>
      </c>
    </row>
    <row r="2321" spans="1:4" x14ac:dyDescent="0.45">
      <c r="A2321" t="s">
        <v>62</v>
      </c>
      <c r="B2321" t="s">
        <v>12</v>
      </c>
      <c r="C2321">
        <v>2022</v>
      </c>
      <c r="D2321">
        <v>54.079000000000001</v>
      </c>
    </row>
    <row r="2322" spans="1:4" x14ac:dyDescent="0.45">
      <c r="A2322" t="s">
        <v>62</v>
      </c>
      <c r="B2322" t="s">
        <v>12</v>
      </c>
      <c r="C2322">
        <v>2023</v>
      </c>
      <c r="D2322">
        <v>54.462000000000003</v>
      </c>
    </row>
    <row r="2323" spans="1:4" x14ac:dyDescent="0.45">
      <c r="A2323" t="s">
        <v>62</v>
      </c>
      <c r="B2323" t="s">
        <v>12</v>
      </c>
      <c r="C2323">
        <v>2024</v>
      </c>
      <c r="D2323">
        <v>54.634999999999998</v>
      </c>
    </row>
    <row r="2324" spans="1:4" x14ac:dyDescent="0.45">
      <c r="A2324" t="s">
        <v>60</v>
      </c>
      <c r="B2324" t="s">
        <v>12</v>
      </c>
      <c r="C2324">
        <v>2000</v>
      </c>
      <c r="D2324">
        <v>77.987804878048806</v>
      </c>
    </row>
    <row r="2325" spans="1:4" x14ac:dyDescent="0.45">
      <c r="A2325" t="s">
        <v>60</v>
      </c>
      <c r="B2325" t="s">
        <v>12</v>
      </c>
      <c r="C2325">
        <v>2001</v>
      </c>
      <c r="D2325">
        <v>78.190243902438993</v>
      </c>
    </row>
    <row r="2326" spans="1:4" x14ac:dyDescent="0.45">
      <c r="A2326" t="s">
        <v>60</v>
      </c>
      <c r="B2326" t="s">
        <v>12</v>
      </c>
      <c r="C2326">
        <v>2002</v>
      </c>
      <c r="D2326">
        <v>78.292682926829301</v>
      </c>
    </row>
    <row r="2327" spans="1:4" x14ac:dyDescent="0.45">
      <c r="A2327" t="s">
        <v>60</v>
      </c>
      <c r="B2327" t="s">
        <v>12</v>
      </c>
      <c r="C2327">
        <v>2003</v>
      </c>
      <c r="D2327">
        <v>78.492682926829303</v>
      </c>
    </row>
    <row r="2328" spans="1:4" x14ac:dyDescent="0.45">
      <c r="A2328" t="s">
        <v>60</v>
      </c>
      <c r="B2328" t="s">
        <v>12</v>
      </c>
      <c r="C2328">
        <v>2004</v>
      </c>
      <c r="D2328">
        <v>79.095121951219497</v>
      </c>
    </row>
    <row r="2329" spans="1:4" x14ac:dyDescent="0.45">
      <c r="A2329" t="s">
        <v>60</v>
      </c>
      <c r="B2329" t="s">
        <v>12</v>
      </c>
      <c r="C2329">
        <v>2005</v>
      </c>
      <c r="D2329">
        <v>79.346341463414603</v>
      </c>
    </row>
    <row r="2330" spans="1:4" x14ac:dyDescent="0.45">
      <c r="A2330" t="s">
        <v>60</v>
      </c>
      <c r="B2330" t="s">
        <v>12</v>
      </c>
      <c r="C2330">
        <v>2006</v>
      </c>
      <c r="D2330">
        <v>79.697560975609804</v>
      </c>
    </row>
    <row r="2331" spans="1:4" x14ac:dyDescent="0.45">
      <c r="A2331" t="s">
        <v>60</v>
      </c>
      <c r="B2331" t="s">
        <v>12</v>
      </c>
      <c r="C2331">
        <v>2007</v>
      </c>
      <c r="D2331">
        <v>80.097560975609795</v>
      </c>
    </row>
    <row r="2332" spans="1:4" x14ac:dyDescent="0.45">
      <c r="A2332" t="s">
        <v>60</v>
      </c>
      <c r="B2332" t="s">
        <v>12</v>
      </c>
      <c r="C2332">
        <v>2008</v>
      </c>
      <c r="D2332">
        <v>80.251219512195107</v>
      </c>
    </row>
    <row r="2333" spans="1:4" x14ac:dyDescent="0.45">
      <c r="A2333" t="s">
        <v>60</v>
      </c>
      <c r="B2333" t="s">
        <v>12</v>
      </c>
      <c r="C2333">
        <v>2009</v>
      </c>
      <c r="D2333">
        <v>80.548780487804905</v>
      </c>
    </row>
    <row r="2334" spans="1:4" x14ac:dyDescent="0.45">
      <c r="A2334" t="s">
        <v>60</v>
      </c>
      <c r="B2334" t="s">
        <v>12</v>
      </c>
      <c r="C2334">
        <v>2010</v>
      </c>
      <c r="D2334">
        <v>80.702439024390202</v>
      </c>
    </row>
    <row r="2335" spans="1:4" x14ac:dyDescent="0.45">
      <c r="A2335" t="s">
        <v>60</v>
      </c>
      <c r="B2335" t="s">
        <v>12</v>
      </c>
      <c r="C2335">
        <v>2011</v>
      </c>
      <c r="D2335">
        <v>81.2048780487805</v>
      </c>
    </row>
    <row r="2336" spans="1:4" x14ac:dyDescent="0.45">
      <c r="A2336" t="s">
        <v>60</v>
      </c>
      <c r="B2336" t="s">
        <v>12</v>
      </c>
      <c r="C2336">
        <v>2012</v>
      </c>
      <c r="D2336">
        <v>81.104878048780506</v>
      </c>
    </row>
    <row r="2337" spans="1:4" x14ac:dyDescent="0.45">
      <c r="A2337" t="s">
        <v>60</v>
      </c>
      <c r="B2337" t="s">
        <v>12</v>
      </c>
      <c r="C2337">
        <v>2013</v>
      </c>
      <c r="D2337">
        <v>81.304878048780495</v>
      </c>
    </row>
    <row r="2338" spans="1:4" x14ac:dyDescent="0.45">
      <c r="A2338" t="s">
        <v>60</v>
      </c>
      <c r="B2338" t="s">
        <v>12</v>
      </c>
      <c r="C2338">
        <v>2014</v>
      </c>
      <c r="D2338">
        <v>81.707317073170699</v>
      </c>
    </row>
    <row r="2339" spans="1:4" x14ac:dyDescent="0.45">
      <c r="A2339" t="s">
        <v>60</v>
      </c>
      <c r="B2339" t="s">
        <v>12</v>
      </c>
      <c r="C2339">
        <v>2015</v>
      </c>
      <c r="D2339">
        <v>81.509756097560995</v>
      </c>
    </row>
    <row r="2340" spans="1:4" x14ac:dyDescent="0.45">
      <c r="A2340" t="s">
        <v>60</v>
      </c>
      <c r="B2340" t="s">
        <v>12</v>
      </c>
      <c r="C2340">
        <v>2016</v>
      </c>
      <c r="D2340">
        <v>81.560975609756099</v>
      </c>
    </row>
    <row r="2341" spans="1:4" x14ac:dyDescent="0.45">
      <c r="A2341" t="s">
        <v>60</v>
      </c>
      <c r="B2341" t="s">
        <v>12</v>
      </c>
      <c r="C2341">
        <v>2017</v>
      </c>
      <c r="D2341">
        <v>81.760975609756102</v>
      </c>
    </row>
    <row r="2342" spans="1:4" x14ac:dyDescent="0.45">
      <c r="A2342" t="s">
        <v>60</v>
      </c>
      <c r="B2342" t="s">
        <v>12</v>
      </c>
      <c r="C2342">
        <v>2018</v>
      </c>
      <c r="D2342">
        <v>81.812195121951206</v>
      </c>
    </row>
    <row r="2343" spans="1:4" x14ac:dyDescent="0.45">
      <c r="A2343" t="s">
        <v>60</v>
      </c>
      <c r="B2343" t="s">
        <v>12</v>
      </c>
      <c r="C2343">
        <v>2019</v>
      </c>
      <c r="D2343">
        <v>82.112195121951203</v>
      </c>
    </row>
    <row r="2344" spans="1:4" x14ac:dyDescent="0.45">
      <c r="A2344" t="s">
        <v>60</v>
      </c>
      <c r="B2344" t="s">
        <v>12</v>
      </c>
      <c r="C2344">
        <v>2020</v>
      </c>
      <c r="D2344">
        <v>81.358536585365897</v>
      </c>
    </row>
    <row r="2345" spans="1:4" x14ac:dyDescent="0.45">
      <c r="A2345" t="s">
        <v>60</v>
      </c>
      <c r="B2345" t="s">
        <v>12</v>
      </c>
      <c r="C2345">
        <v>2021</v>
      </c>
      <c r="D2345">
        <v>81.309756097561007</v>
      </c>
    </row>
    <row r="2346" spans="1:4" x14ac:dyDescent="0.45">
      <c r="A2346" t="s">
        <v>60</v>
      </c>
      <c r="B2346" t="s">
        <v>12</v>
      </c>
      <c r="C2346">
        <v>2022</v>
      </c>
      <c r="D2346">
        <v>81.614634146341501</v>
      </c>
    </row>
    <row r="2347" spans="1:4" x14ac:dyDescent="0.45">
      <c r="A2347" t="s">
        <v>60</v>
      </c>
      <c r="B2347" t="s">
        <v>12</v>
      </c>
      <c r="C2347">
        <v>2023</v>
      </c>
      <c r="D2347">
        <v>81.863414634146395</v>
      </c>
    </row>
    <row r="2348" spans="1:4" x14ac:dyDescent="0.45">
      <c r="A2348" t="s">
        <v>60</v>
      </c>
      <c r="B2348" t="s">
        <v>12</v>
      </c>
      <c r="C2348">
        <v>2024</v>
      </c>
      <c r="D2348">
        <v>81.965853658536602</v>
      </c>
    </row>
    <row r="2349" spans="1:4" x14ac:dyDescent="0.45">
      <c r="A2349" t="s">
        <v>64</v>
      </c>
      <c r="B2349" t="s">
        <v>12</v>
      </c>
      <c r="C2349">
        <v>2000</v>
      </c>
      <c r="D2349">
        <v>73.748780487804893</v>
      </c>
    </row>
    <row r="2350" spans="1:4" x14ac:dyDescent="0.45">
      <c r="A2350" t="s">
        <v>64</v>
      </c>
      <c r="B2350" t="s">
        <v>12</v>
      </c>
      <c r="C2350">
        <v>2001</v>
      </c>
      <c r="D2350">
        <v>74.2</v>
      </c>
    </row>
    <row r="2351" spans="1:4" x14ac:dyDescent="0.45">
      <c r="A2351" t="s">
        <v>64</v>
      </c>
      <c r="B2351" t="s">
        <v>12</v>
      </c>
      <c r="C2351">
        <v>2002</v>
      </c>
      <c r="D2351">
        <v>74.497560975609801</v>
      </c>
    </row>
    <row r="2352" spans="1:4" x14ac:dyDescent="0.45">
      <c r="A2352" t="s">
        <v>64</v>
      </c>
      <c r="B2352" t="s">
        <v>12</v>
      </c>
      <c r="C2352">
        <v>2003</v>
      </c>
      <c r="D2352">
        <v>74.597560975609795</v>
      </c>
    </row>
    <row r="2353" spans="1:4" x14ac:dyDescent="0.45">
      <c r="A2353" t="s">
        <v>64</v>
      </c>
      <c r="B2353" t="s">
        <v>12</v>
      </c>
      <c r="C2353">
        <v>2004</v>
      </c>
      <c r="D2353">
        <v>74.846341463414603</v>
      </c>
    </row>
    <row r="2354" spans="1:4" x14ac:dyDescent="0.45">
      <c r="A2354" t="s">
        <v>64</v>
      </c>
      <c r="B2354" t="s">
        <v>12</v>
      </c>
      <c r="C2354">
        <v>2005</v>
      </c>
      <c r="D2354">
        <v>74.995121951219502</v>
      </c>
    </row>
    <row r="2355" spans="1:4" x14ac:dyDescent="0.45">
      <c r="A2355" t="s">
        <v>64</v>
      </c>
      <c r="B2355" t="s">
        <v>12</v>
      </c>
      <c r="C2355">
        <v>2006</v>
      </c>
      <c r="D2355">
        <v>75.143902439024401</v>
      </c>
    </row>
    <row r="2356" spans="1:4" x14ac:dyDescent="0.45">
      <c r="A2356" t="s">
        <v>64</v>
      </c>
      <c r="B2356" t="s">
        <v>12</v>
      </c>
      <c r="C2356">
        <v>2007</v>
      </c>
      <c r="D2356">
        <v>75.243902439024396</v>
      </c>
    </row>
    <row r="2357" spans="1:4" x14ac:dyDescent="0.45">
      <c r="A2357" t="s">
        <v>64</v>
      </c>
      <c r="B2357" t="s">
        <v>12</v>
      </c>
      <c r="C2357">
        <v>2008</v>
      </c>
      <c r="D2357">
        <v>75.543902439024393</v>
      </c>
    </row>
    <row r="2358" spans="1:4" x14ac:dyDescent="0.45">
      <c r="A2358" t="s">
        <v>64</v>
      </c>
      <c r="B2358" t="s">
        <v>12</v>
      </c>
      <c r="C2358">
        <v>2009</v>
      </c>
      <c r="D2358">
        <v>75.695121951219505</v>
      </c>
    </row>
    <row r="2359" spans="1:4" x14ac:dyDescent="0.45">
      <c r="A2359" t="s">
        <v>64</v>
      </c>
      <c r="B2359" t="s">
        <v>12</v>
      </c>
      <c r="C2359">
        <v>2010</v>
      </c>
      <c r="D2359">
        <v>76.246341463414595</v>
      </c>
    </row>
    <row r="2360" spans="1:4" x14ac:dyDescent="0.45">
      <c r="A2360" t="s">
        <v>64</v>
      </c>
      <c r="B2360" t="s">
        <v>12</v>
      </c>
      <c r="C2360">
        <v>2011</v>
      </c>
      <c r="D2360">
        <v>76.695121951219505</v>
      </c>
    </row>
    <row r="2361" spans="1:4" x14ac:dyDescent="0.45">
      <c r="A2361" t="s">
        <v>64</v>
      </c>
      <c r="B2361" t="s">
        <v>12</v>
      </c>
      <c r="C2361">
        <v>2012</v>
      </c>
      <c r="D2361">
        <v>76.746341463414595</v>
      </c>
    </row>
    <row r="2362" spans="1:4" x14ac:dyDescent="0.45">
      <c r="A2362" t="s">
        <v>64</v>
      </c>
      <c r="B2362" t="s">
        <v>12</v>
      </c>
      <c r="C2362">
        <v>2013</v>
      </c>
      <c r="D2362">
        <v>77</v>
      </c>
    </row>
    <row r="2363" spans="1:4" x14ac:dyDescent="0.45">
      <c r="A2363" t="s">
        <v>64</v>
      </c>
      <c r="B2363" t="s">
        <v>12</v>
      </c>
      <c r="C2363">
        <v>2014</v>
      </c>
      <c r="D2363">
        <v>77.602439024390307</v>
      </c>
    </row>
    <row r="2364" spans="1:4" x14ac:dyDescent="0.45">
      <c r="A2364" t="s">
        <v>64</v>
      </c>
      <c r="B2364" t="s">
        <v>12</v>
      </c>
      <c r="C2364">
        <v>2015</v>
      </c>
      <c r="D2364">
        <v>77.451219512195095</v>
      </c>
    </row>
    <row r="2365" spans="1:4" x14ac:dyDescent="0.45">
      <c r="A2365" t="s">
        <v>64</v>
      </c>
      <c r="B2365" t="s">
        <v>12</v>
      </c>
      <c r="C2365">
        <v>2016</v>
      </c>
      <c r="D2365">
        <v>77.851219512195101</v>
      </c>
    </row>
    <row r="2366" spans="1:4" x14ac:dyDescent="0.45">
      <c r="A2366" t="s">
        <v>64</v>
      </c>
      <c r="B2366" t="s">
        <v>12</v>
      </c>
      <c r="C2366">
        <v>2017</v>
      </c>
      <c r="D2366">
        <v>77.753658536585405</v>
      </c>
    </row>
    <row r="2367" spans="1:4" x14ac:dyDescent="0.45">
      <c r="A2367" t="s">
        <v>64</v>
      </c>
      <c r="B2367" t="s">
        <v>12</v>
      </c>
      <c r="C2367">
        <v>2018</v>
      </c>
      <c r="D2367">
        <v>77.602439024390307</v>
      </c>
    </row>
    <row r="2368" spans="1:4" x14ac:dyDescent="0.45">
      <c r="A2368" t="s">
        <v>64</v>
      </c>
      <c r="B2368" t="s">
        <v>12</v>
      </c>
      <c r="C2368">
        <v>2019</v>
      </c>
      <c r="D2368">
        <v>77.904878048780503</v>
      </c>
    </row>
    <row r="2369" spans="1:4" x14ac:dyDescent="0.45">
      <c r="A2369" t="s">
        <v>64</v>
      </c>
      <c r="B2369" t="s">
        <v>12</v>
      </c>
      <c r="C2369">
        <v>2020</v>
      </c>
      <c r="D2369">
        <v>76.400000000000006</v>
      </c>
    </row>
    <row r="2370" spans="1:4" x14ac:dyDescent="0.45">
      <c r="A2370" t="s">
        <v>64</v>
      </c>
      <c r="B2370" t="s">
        <v>12</v>
      </c>
      <c r="C2370">
        <v>2021</v>
      </c>
      <c r="D2370">
        <v>75.351219512195101</v>
      </c>
    </row>
    <row r="2371" spans="1:4" x14ac:dyDescent="0.45">
      <c r="A2371" t="s">
        <v>64</v>
      </c>
      <c r="B2371" t="s">
        <v>12</v>
      </c>
      <c r="C2371">
        <v>2022</v>
      </c>
      <c r="D2371">
        <v>77.156097560975596</v>
      </c>
    </row>
    <row r="2372" spans="1:4" x14ac:dyDescent="0.45">
      <c r="A2372" t="s">
        <v>64</v>
      </c>
      <c r="B2372" t="s">
        <v>12</v>
      </c>
      <c r="C2372">
        <v>2023</v>
      </c>
      <c r="D2372">
        <v>78.258536585365903</v>
      </c>
    </row>
    <row r="2373" spans="1:4" x14ac:dyDescent="0.45">
      <c r="A2373" t="s">
        <v>64</v>
      </c>
      <c r="B2373" t="s">
        <v>12</v>
      </c>
      <c r="C2373">
        <v>2024</v>
      </c>
      <c r="D2373">
        <v>78.409756097561001</v>
      </c>
    </row>
    <row r="2374" spans="1:4" x14ac:dyDescent="0.45">
      <c r="A2374" t="s">
        <v>66</v>
      </c>
      <c r="B2374" t="s">
        <v>12</v>
      </c>
      <c r="C2374">
        <v>2000</v>
      </c>
      <c r="D2374">
        <v>65.483658536585395</v>
      </c>
    </row>
    <row r="2375" spans="1:4" x14ac:dyDescent="0.45">
      <c r="A2375" t="s">
        <v>66</v>
      </c>
      <c r="B2375" t="s">
        <v>12</v>
      </c>
      <c r="C2375">
        <v>2001</v>
      </c>
      <c r="D2375">
        <v>65.383414634146305</v>
      </c>
    </row>
    <row r="2376" spans="1:4" x14ac:dyDescent="0.45">
      <c r="A2376" t="s">
        <v>66</v>
      </c>
      <c r="B2376" t="s">
        <v>12</v>
      </c>
      <c r="C2376">
        <v>2002</v>
      </c>
      <c r="D2376">
        <v>65.128780487804903</v>
      </c>
    </row>
    <row r="2377" spans="1:4" x14ac:dyDescent="0.45">
      <c r="A2377" t="s">
        <v>66</v>
      </c>
      <c r="B2377" t="s">
        <v>12</v>
      </c>
      <c r="C2377">
        <v>2003</v>
      </c>
      <c r="D2377">
        <v>65.027560975609802</v>
      </c>
    </row>
    <row r="2378" spans="1:4" x14ac:dyDescent="0.45">
      <c r="A2378" t="s">
        <v>66</v>
      </c>
      <c r="B2378" t="s">
        <v>12</v>
      </c>
      <c r="C2378">
        <v>2004</v>
      </c>
      <c r="D2378">
        <v>65.470975609756096</v>
      </c>
    </row>
    <row r="2379" spans="1:4" x14ac:dyDescent="0.45">
      <c r="A2379" t="s">
        <v>66</v>
      </c>
      <c r="B2379" t="s">
        <v>12</v>
      </c>
      <c r="C2379">
        <v>2005</v>
      </c>
      <c r="D2379">
        <v>65.529756097561005</v>
      </c>
    </row>
    <row r="2380" spans="1:4" x14ac:dyDescent="0.45">
      <c r="A2380" t="s">
        <v>66</v>
      </c>
      <c r="B2380" t="s">
        <v>12</v>
      </c>
      <c r="C2380">
        <v>2006</v>
      </c>
      <c r="D2380">
        <v>66.727560975609805</v>
      </c>
    </row>
    <row r="2381" spans="1:4" x14ac:dyDescent="0.45">
      <c r="A2381" t="s">
        <v>66</v>
      </c>
      <c r="B2381" t="s">
        <v>12</v>
      </c>
      <c r="C2381">
        <v>2007</v>
      </c>
      <c r="D2381">
        <v>67.586829268292703</v>
      </c>
    </row>
    <row r="2382" spans="1:4" x14ac:dyDescent="0.45">
      <c r="A2382" t="s">
        <v>66</v>
      </c>
      <c r="B2382" t="s">
        <v>12</v>
      </c>
      <c r="C2382">
        <v>2008</v>
      </c>
      <c r="D2382">
        <v>67.949268292682902</v>
      </c>
    </row>
    <row r="2383" spans="1:4" x14ac:dyDescent="0.45">
      <c r="A2383" t="s">
        <v>66</v>
      </c>
      <c r="B2383" t="s">
        <v>12</v>
      </c>
      <c r="C2383">
        <v>2009</v>
      </c>
      <c r="D2383">
        <v>68.684634146341494</v>
      </c>
    </row>
    <row r="2384" spans="1:4" x14ac:dyDescent="0.45">
      <c r="A2384" t="s">
        <v>66</v>
      </c>
      <c r="B2384" t="s">
        <v>12</v>
      </c>
      <c r="C2384">
        <v>2010</v>
      </c>
      <c r="D2384">
        <v>68.841219512195096</v>
      </c>
    </row>
    <row r="2385" spans="1:4" x14ac:dyDescent="0.45">
      <c r="A2385" t="s">
        <v>66</v>
      </c>
      <c r="B2385" t="s">
        <v>12</v>
      </c>
      <c r="C2385">
        <v>2011</v>
      </c>
      <c r="D2385">
        <v>69.683902439024394</v>
      </c>
    </row>
    <row r="2386" spans="1:4" x14ac:dyDescent="0.45">
      <c r="A2386" t="s">
        <v>66</v>
      </c>
      <c r="B2386" t="s">
        <v>12</v>
      </c>
      <c r="C2386">
        <v>2012</v>
      </c>
      <c r="D2386">
        <v>70.072195121951196</v>
      </c>
    </row>
    <row r="2387" spans="1:4" x14ac:dyDescent="0.45">
      <c r="A2387" t="s">
        <v>66</v>
      </c>
      <c r="B2387" t="s">
        <v>12</v>
      </c>
      <c r="C2387">
        <v>2013</v>
      </c>
      <c r="D2387">
        <v>70.578780487804906</v>
      </c>
    </row>
    <row r="2388" spans="1:4" x14ac:dyDescent="0.45">
      <c r="A2388" t="s">
        <v>66</v>
      </c>
      <c r="B2388" t="s">
        <v>12</v>
      </c>
      <c r="C2388">
        <v>2014</v>
      </c>
      <c r="D2388">
        <v>70.7436585365854</v>
      </c>
    </row>
    <row r="2389" spans="1:4" x14ac:dyDescent="0.45">
      <c r="A2389" t="s">
        <v>66</v>
      </c>
      <c r="B2389" t="s">
        <v>12</v>
      </c>
      <c r="C2389">
        <v>2015</v>
      </c>
      <c r="D2389">
        <v>71.183414634146303</v>
      </c>
    </row>
    <row r="2390" spans="1:4" x14ac:dyDescent="0.45">
      <c r="A2390" t="s">
        <v>66</v>
      </c>
      <c r="B2390" t="s">
        <v>12</v>
      </c>
      <c r="C2390">
        <v>2016</v>
      </c>
      <c r="D2390">
        <v>71.651219512195098</v>
      </c>
    </row>
    <row r="2391" spans="1:4" x14ac:dyDescent="0.45">
      <c r="A2391" t="s">
        <v>66</v>
      </c>
      <c r="B2391" t="s">
        <v>12</v>
      </c>
      <c r="C2391">
        <v>2017</v>
      </c>
      <c r="D2391">
        <v>72.451463414634205</v>
      </c>
    </row>
    <row r="2392" spans="1:4" x14ac:dyDescent="0.45">
      <c r="A2392" t="s">
        <v>66</v>
      </c>
      <c r="B2392" t="s">
        <v>12</v>
      </c>
      <c r="C2392">
        <v>2018</v>
      </c>
      <c r="D2392">
        <v>72.6621951219512</v>
      </c>
    </row>
    <row r="2393" spans="1:4" x14ac:dyDescent="0.45">
      <c r="A2393" t="s">
        <v>66</v>
      </c>
      <c r="B2393" t="s">
        <v>12</v>
      </c>
      <c r="C2393">
        <v>2019</v>
      </c>
      <c r="D2393">
        <v>73.083902439024399</v>
      </c>
    </row>
    <row r="2394" spans="1:4" x14ac:dyDescent="0.45">
      <c r="A2394" t="s">
        <v>66</v>
      </c>
      <c r="B2394" t="s">
        <v>12</v>
      </c>
      <c r="C2394">
        <v>2020</v>
      </c>
      <c r="D2394">
        <v>71.338780487804897</v>
      </c>
    </row>
    <row r="2395" spans="1:4" x14ac:dyDescent="0.45">
      <c r="A2395" t="s">
        <v>66</v>
      </c>
      <c r="B2395" t="s">
        <v>12</v>
      </c>
      <c r="C2395">
        <v>2021</v>
      </c>
      <c r="D2395">
        <v>69.900243902439001</v>
      </c>
    </row>
    <row r="2396" spans="1:4" x14ac:dyDescent="0.45">
      <c r="A2396" t="s">
        <v>66</v>
      </c>
      <c r="B2396" t="s">
        <v>12</v>
      </c>
      <c r="C2396">
        <v>2022</v>
      </c>
      <c r="D2396">
        <v>72.545609756097605</v>
      </c>
    </row>
    <row r="2397" spans="1:4" x14ac:dyDescent="0.45">
      <c r="A2397" t="s">
        <v>66</v>
      </c>
      <c r="B2397" t="s">
        <v>12</v>
      </c>
      <c r="C2397">
        <v>2023</v>
      </c>
      <c r="D2397">
        <v>73.254634146341502</v>
      </c>
    </row>
    <row r="2398" spans="1:4" x14ac:dyDescent="0.45">
      <c r="A2398" t="s">
        <v>66</v>
      </c>
      <c r="B2398" t="s">
        <v>12</v>
      </c>
      <c r="C2398">
        <v>2024</v>
      </c>
      <c r="D2398">
        <v>73.440487804878103</v>
      </c>
    </row>
    <row r="2399" spans="1:4" x14ac:dyDescent="0.45">
      <c r="A2399" t="s">
        <v>69</v>
      </c>
      <c r="B2399" t="s">
        <v>12</v>
      </c>
      <c r="C2399">
        <v>2000</v>
      </c>
      <c r="D2399">
        <v>72.606999999999999</v>
      </c>
    </row>
    <row r="2400" spans="1:4" x14ac:dyDescent="0.45">
      <c r="A2400" t="s">
        <v>69</v>
      </c>
      <c r="B2400" t="s">
        <v>12</v>
      </c>
      <c r="C2400">
        <v>2001</v>
      </c>
      <c r="D2400">
        <v>72.950999999999993</v>
      </c>
    </row>
    <row r="2401" spans="1:4" x14ac:dyDescent="0.45">
      <c r="A2401" t="s">
        <v>69</v>
      </c>
      <c r="B2401" t="s">
        <v>12</v>
      </c>
      <c r="C2401">
        <v>2002</v>
      </c>
      <c r="D2401">
        <v>73.296000000000006</v>
      </c>
    </row>
    <row r="2402" spans="1:4" x14ac:dyDescent="0.45">
      <c r="A2402" t="s">
        <v>69</v>
      </c>
      <c r="B2402" t="s">
        <v>12</v>
      </c>
      <c r="C2402">
        <v>2003</v>
      </c>
      <c r="D2402">
        <v>73.656999999999996</v>
      </c>
    </row>
    <row r="2403" spans="1:4" x14ac:dyDescent="0.45">
      <c r="A2403" t="s">
        <v>69</v>
      </c>
      <c r="B2403" t="s">
        <v>12</v>
      </c>
      <c r="C2403">
        <v>2004</v>
      </c>
      <c r="D2403">
        <v>74.027000000000001</v>
      </c>
    </row>
    <row r="2404" spans="1:4" x14ac:dyDescent="0.45">
      <c r="A2404" t="s">
        <v>69</v>
      </c>
      <c r="B2404" t="s">
        <v>12</v>
      </c>
      <c r="C2404">
        <v>2005</v>
      </c>
      <c r="D2404">
        <v>74.400000000000006</v>
      </c>
    </row>
    <row r="2405" spans="1:4" x14ac:dyDescent="0.45">
      <c r="A2405" t="s">
        <v>69</v>
      </c>
      <c r="B2405" t="s">
        <v>12</v>
      </c>
      <c r="C2405">
        <v>2006</v>
      </c>
      <c r="D2405">
        <v>74.762</v>
      </c>
    </row>
    <row r="2406" spans="1:4" x14ac:dyDescent="0.45">
      <c r="A2406" t="s">
        <v>69</v>
      </c>
      <c r="B2406" t="s">
        <v>12</v>
      </c>
      <c r="C2406">
        <v>2007</v>
      </c>
      <c r="D2406">
        <v>75.066000000000003</v>
      </c>
    </row>
    <row r="2407" spans="1:4" x14ac:dyDescent="0.45">
      <c r="A2407" t="s">
        <v>69</v>
      </c>
      <c r="B2407" t="s">
        <v>12</v>
      </c>
      <c r="C2407">
        <v>2008</v>
      </c>
      <c r="D2407">
        <v>75.301000000000002</v>
      </c>
    </row>
    <row r="2408" spans="1:4" x14ac:dyDescent="0.45">
      <c r="A2408" t="s">
        <v>69</v>
      </c>
      <c r="B2408" t="s">
        <v>12</v>
      </c>
      <c r="C2408">
        <v>2009</v>
      </c>
      <c r="D2408">
        <v>75.447000000000003</v>
      </c>
    </row>
    <row r="2409" spans="1:4" x14ac:dyDescent="0.45">
      <c r="A2409" t="s">
        <v>69</v>
      </c>
      <c r="B2409" t="s">
        <v>12</v>
      </c>
      <c r="C2409">
        <v>2010</v>
      </c>
      <c r="D2409">
        <v>75.616</v>
      </c>
    </row>
    <row r="2410" spans="1:4" x14ac:dyDescent="0.45">
      <c r="A2410" t="s">
        <v>69</v>
      </c>
      <c r="B2410" t="s">
        <v>12</v>
      </c>
      <c r="C2410">
        <v>2011</v>
      </c>
      <c r="D2410">
        <v>75.808000000000007</v>
      </c>
    </row>
    <row r="2411" spans="1:4" x14ac:dyDescent="0.45">
      <c r="A2411" t="s">
        <v>69</v>
      </c>
      <c r="B2411" t="s">
        <v>12</v>
      </c>
      <c r="C2411">
        <v>2012</v>
      </c>
      <c r="D2411">
        <v>76.09</v>
      </c>
    </row>
    <row r="2412" spans="1:4" x14ac:dyDescent="0.45">
      <c r="A2412" t="s">
        <v>69</v>
      </c>
      <c r="B2412" t="s">
        <v>12</v>
      </c>
      <c r="C2412">
        <v>2013</v>
      </c>
      <c r="D2412">
        <v>76.516999999999996</v>
      </c>
    </row>
    <row r="2413" spans="1:4" x14ac:dyDescent="0.45">
      <c r="A2413" t="s">
        <v>69</v>
      </c>
      <c r="B2413" t="s">
        <v>12</v>
      </c>
      <c r="C2413">
        <v>2014</v>
      </c>
      <c r="D2413">
        <v>77.116</v>
      </c>
    </row>
    <row r="2414" spans="1:4" x14ac:dyDescent="0.45">
      <c r="A2414" t="s">
        <v>69</v>
      </c>
      <c r="B2414" t="s">
        <v>12</v>
      </c>
      <c r="C2414">
        <v>2015</v>
      </c>
      <c r="D2414">
        <v>77.775999999999996</v>
      </c>
    </row>
    <row r="2415" spans="1:4" x14ac:dyDescent="0.45">
      <c r="A2415" t="s">
        <v>69</v>
      </c>
      <c r="B2415" t="s">
        <v>12</v>
      </c>
      <c r="C2415">
        <v>2016</v>
      </c>
      <c r="D2415">
        <v>78.353999999999999</v>
      </c>
    </row>
    <row r="2416" spans="1:4" x14ac:dyDescent="0.45">
      <c r="A2416" t="s">
        <v>69</v>
      </c>
      <c r="B2416" t="s">
        <v>12</v>
      </c>
      <c r="C2416">
        <v>2017</v>
      </c>
      <c r="D2416">
        <v>78.721000000000004</v>
      </c>
    </row>
    <row r="2417" spans="1:4" x14ac:dyDescent="0.45">
      <c r="A2417" t="s">
        <v>69</v>
      </c>
      <c r="B2417" t="s">
        <v>12</v>
      </c>
      <c r="C2417">
        <v>2018</v>
      </c>
      <c r="D2417">
        <v>78.75</v>
      </c>
    </row>
    <row r="2418" spans="1:4" x14ac:dyDescent="0.45">
      <c r="A2418" t="s">
        <v>69</v>
      </c>
      <c r="B2418" t="s">
        <v>12</v>
      </c>
      <c r="C2418">
        <v>2019</v>
      </c>
      <c r="D2418">
        <v>78.313000000000002</v>
      </c>
    </row>
    <row r="2419" spans="1:4" x14ac:dyDescent="0.45">
      <c r="A2419" t="s">
        <v>69</v>
      </c>
      <c r="B2419" t="s">
        <v>12</v>
      </c>
      <c r="C2419">
        <v>2020</v>
      </c>
      <c r="D2419">
        <v>77.596000000000004</v>
      </c>
    </row>
    <row r="2420" spans="1:4" x14ac:dyDescent="0.45">
      <c r="A2420" t="s">
        <v>69</v>
      </c>
      <c r="B2420" t="s">
        <v>12</v>
      </c>
      <c r="C2420">
        <v>2021</v>
      </c>
      <c r="D2420">
        <v>77.088999999999999</v>
      </c>
    </row>
    <row r="2421" spans="1:4" x14ac:dyDescent="0.45">
      <c r="A2421" t="s">
        <v>69</v>
      </c>
      <c r="B2421" t="s">
        <v>12</v>
      </c>
      <c r="C2421">
        <v>2022</v>
      </c>
      <c r="D2421">
        <v>77.31</v>
      </c>
    </row>
    <row r="2422" spans="1:4" x14ac:dyDescent="0.45">
      <c r="A2422" t="s">
        <v>69</v>
      </c>
      <c r="B2422" t="s">
        <v>12</v>
      </c>
      <c r="C2422">
        <v>2023</v>
      </c>
      <c r="D2422">
        <v>78.731999999999999</v>
      </c>
    </row>
    <row r="2423" spans="1:4" x14ac:dyDescent="0.45">
      <c r="A2423" t="s">
        <v>69</v>
      </c>
      <c r="B2423" t="s">
        <v>12</v>
      </c>
      <c r="C2423">
        <v>2024</v>
      </c>
      <c r="D2423">
        <v>78.981999999999999</v>
      </c>
    </row>
    <row r="2424" spans="1:4" x14ac:dyDescent="0.45">
      <c r="A2424" t="s">
        <v>80</v>
      </c>
      <c r="B2424" t="s">
        <v>12</v>
      </c>
      <c r="C2424">
        <v>2000</v>
      </c>
      <c r="D2424">
        <v>71.930999999999997</v>
      </c>
    </row>
    <row r="2425" spans="1:4" x14ac:dyDescent="0.45">
      <c r="A2425" t="s">
        <v>80</v>
      </c>
      <c r="B2425" t="s">
        <v>12</v>
      </c>
      <c r="C2425">
        <v>2001</v>
      </c>
      <c r="D2425">
        <v>72.271000000000001</v>
      </c>
    </row>
    <row r="2426" spans="1:4" x14ac:dyDescent="0.45">
      <c r="A2426" t="s">
        <v>80</v>
      </c>
      <c r="B2426" t="s">
        <v>12</v>
      </c>
      <c r="C2426">
        <v>2002</v>
      </c>
      <c r="D2426">
        <v>72.605000000000004</v>
      </c>
    </row>
    <row r="2427" spans="1:4" x14ac:dyDescent="0.45">
      <c r="A2427" t="s">
        <v>80</v>
      </c>
      <c r="B2427" t="s">
        <v>12</v>
      </c>
      <c r="C2427">
        <v>2003</v>
      </c>
      <c r="D2427">
        <v>72.906000000000006</v>
      </c>
    </row>
    <row r="2428" spans="1:4" x14ac:dyDescent="0.45">
      <c r="A2428" t="s">
        <v>80</v>
      </c>
      <c r="B2428" t="s">
        <v>12</v>
      </c>
      <c r="C2428">
        <v>2004</v>
      </c>
      <c r="D2428">
        <v>73.222999999999999</v>
      </c>
    </row>
    <row r="2429" spans="1:4" x14ac:dyDescent="0.45">
      <c r="A2429" t="s">
        <v>80</v>
      </c>
      <c r="B2429" t="s">
        <v>12</v>
      </c>
      <c r="C2429">
        <v>2005</v>
      </c>
      <c r="D2429">
        <v>73.510000000000005</v>
      </c>
    </row>
    <row r="2430" spans="1:4" x14ac:dyDescent="0.45">
      <c r="A2430" t="s">
        <v>80</v>
      </c>
      <c r="B2430" t="s">
        <v>12</v>
      </c>
      <c r="C2430">
        <v>2006</v>
      </c>
      <c r="D2430">
        <v>73.804000000000002</v>
      </c>
    </row>
    <row r="2431" spans="1:4" x14ac:dyDescent="0.45">
      <c r="A2431" t="s">
        <v>80</v>
      </c>
      <c r="B2431" t="s">
        <v>12</v>
      </c>
      <c r="C2431">
        <v>2007</v>
      </c>
      <c r="D2431">
        <v>74.129000000000005</v>
      </c>
    </row>
    <row r="2432" spans="1:4" x14ac:dyDescent="0.45">
      <c r="A2432" t="s">
        <v>80</v>
      </c>
      <c r="B2432" t="s">
        <v>12</v>
      </c>
      <c r="C2432">
        <v>2008</v>
      </c>
      <c r="D2432">
        <v>74.38</v>
      </c>
    </row>
    <row r="2433" spans="1:4" x14ac:dyDescent="0.45">
      <c r="A2433" t="s">
        <v>80</v>
      </c>
      <c r="B2433" t="s">
        <v>12</v>
      </c>
      <c r="C2433">
        <v>2009</v>
      </c>
      <c r="D2433">
        <v>74.679000000000002</v>
      </c>
    </row>
    <row r="2434" spans="1:4" x14ac:dyDescent="0.45">
      <c r="A2434" t="s">
        <v>80</v>
      </c>
      <c r="B2434" t="s">
        <v>12</v>
      </c>
      <c r="C2434">
        <v>2010</v>
      </c>
      <c r="D2434">
        <v>74.963999999999999</v>
      </c>
    </row>
    <row r="2435" spans="1:4" x14ac:dyDescent="0.45">
      <c r="A2435" t="s">
        <v>80</v>
      </c>
      <c r="B2435" t="s">
        <v>12</v>
      </c>
      <c r="C2435">
        <v>2011</v>
      </c>
      <c r="D2435">
        <v>74.822999999999993</v>
      </c>
    </row>
    <row r="2436" spans="1:4" x14ac:dyDescent="0.45">
      <c r="A2436" t="s">
        <v>80</v>
      </c>
      <c r="B2436" t="s">
        <v>12</v>
      </c>
      <c r="C2436">
        <v>2012</v>
      </c>
      <c r="D2436">
        <v>75.552000000000007</v>
      </c>
    </row>
    <row r="2437" spans="1:4" x14ac:dyDescent="0.45">
      <c r="A2437" t="s">
        <v>80</v>
      </c>
      <c r="B2437" t="s">
        <v>12</v>
      </c>
      <c r="C2437">
        <v>2013</v>
      </c>
      <c r="D2437">
        <v>76.171000000000006</v>
      </c>
    </row>
    <row r="2438" spans="1:4" x14ac:dyDescent="0.45">
      <c r="A2438" t="s">
        <v>80</v>
      </c>
      <c r="B2438" t="s">
        <v>12</v>
      </c>
      <c r="C2438">
        <v>2014</v>
      </c>
      <c r="D2438">
        <v>76.451999999999998</v>
      </c>
    </row>
    <row r="2439" spans="1:4" x14ac:dyDescent="0.45">
      <c r="A2439" t="s">
        <v>80</v>
      </c>
      <c r="B2439" t="s">
        <v>12</v>
      </c>
      <c r="C2439">
        <v>2015</v>
      </c>
      <c r="D2439">
        <v>76.539000000000001</v>
      </c>
    </row>
    <row r="2440" spans="1:4" x14ac:dyDescent="0.45">
      <c r="A2440" t="s">
        <v>80</v>
      </c>
      <c r="B2440" t="s">
        <v>12</v>
      </c>
      <c r="C2440">
        <v>2016</v>
      </c>
      <c r="D2440">
        <v>76.594999999999999</v>
      </c>
    </row>
    <row r="2441" spans="1:4" x14ac:dyDescent="0.45">
      <c r="A2441" t="s">
        <v>80</v>
      </c>
      <c r="B2441" t="s">
        <v>12</v>
      </c>
      <c r="C2441">
        <v>2017</v>
      </c>
      <c r="D2441">
        <v>77.037000000000006</v>
      </c>
    </row>
    <row r="2442" spans="1:4" x14ac:dyDescent="0.45">
      <c r="A2442" t="s">
        <v>80</v>
      </c>
      <c r="B2442" t="s">
        <v>12</v>
      </c>
      <c r="C2442">
        <v>2018</v>
      </c>
      <c r="D2442">
        <v>77.453999999999994</v>
      </c>
    </row>
    <row r="2443" spans="1:4" x14ac:dyDescent="0.45">
      <c r="A2443" t="s">
        <v>80</v>
      </c>
      <c r="B2443" t="s">
        <v>12</v>
      </c>
      <c r="C2443">
        <v>2019</v>
      </c>
      <c r="D2443">
        <v>77.736999999999995</v>
      </c>
    </row>
    <row r="2444" spans="1:4" x14ac:dyDescent="0.45">
      <c r="A2444" t="s">
        <v>80</v>
      </c>
      <c r="B2444" t="s">
        <v>12</v>
      </c>
      <c r="C2444">
        <v>2020</v>
      </c>
      <c r="D2444">
        <v>76.525000000000006</v>
      </c>
    </row>
    <row r="2445" spans="1:4" x14ac:dyDescent="0.45">
      <c r="A2445" t="s">
        <v>80</v>
      </c>
      <c r="B2445" t="s">
        <v>12</v>
      </c>
      <c r="C2445">
        <v>2021</v>
      </c>
      <c r="D2445">
        <v>75.721999999999994</v>
      </c>
    </row>
    <row r="2446" spans="1:4" x14ac:dyDescent="0.45">
      <c r="A2446" t="s">
        <v>80</v>
      </c>
      <c r="B2446" t="s">
        <v>12</v>
      </c>
      <c r="C2446">
        <v>2022</v>
      </c>
      <c r="D2446">
        <v>77.590999999999994</v>
      </c>
    </row>
    <row r="2447" spans="1:4" x14ac:dyDescent="0.45">
      <c r="A2447" t="s">
        <v>80</v>
      </c>
      <c r="B2447" t="s">
        <v>12</v>
      </c>
      <c r="C2447">
        <v>2023</v>
      </c>
      <c r="D2447">
        <v>77.156000000000006</v>
      </c>
    </row>
    <row r="2448" spans="1:4" x14ac:dyDescent="0.45">
      <c r="A2448" t="s">
        <v>80</v>
      </c>
      <c r="B2448" t="s">
        <v>12</v>
      </c>
      <c r="C2448">
        <v>2024</v>
      </c>
      <c r="D2448">
        <v>77.421000000000006</v>
      </c>
    </row>
    <row r="2449" spans="1:4" x14ac:dyDescent="0.45">
      <c r="A2449" t="s">
        <v>84</v>
      </c>
      <c r="B2449" t="s">
        <v>12</v>
      </c>
      <c r="C2449">
        <v>2000</v>
      </c>
      <c r="D2449">
        <v>76.636585365853705</v>
      </c>
    </row>
    <row r="2450" spans="1:4" x14ac:dyDescent="0.45">
      <c r="A2450" t="s">
        <v>84</v>
      </c>
      <c r="B2450" t="s">
        <v>12</v>
      </c>
      <c r="C2450">
        <v>2001</v>
      </c>
      <c r="D2450">
        <v>76.836585365853693</v>
      </c>
    </row>
    <row r="2451" spans="1:4" x14ac:dyDescent="0.45">
      <c r="A2451" t="s">
        <v>84</v>
      </c>
      <c r="B2451" t="s">
        <v>12</v>
      </c>
      <c r="C2451">
        <v>2002</v>
      </c>
      <c r="D2451">
        <v>76.936585365853702</v>
      </c>
    </row>
    <row r="2452" spans="1:4" x14ac:dyDescent="0.45">
      <c r="A2452" t="s">
        <v>84</v>
      </c>
      <c r="B2452" t="s">
        <v>12</v>
      </c>
      <c r="C2452">
        <v>2003</v>
      </c>
      <c r="D2452">
        <v>77.036585365853696</v>
      </c>
    </row>
    <row r="2453" spans="1:4" x14ac:dyDescent="0.45">
      <c r="A2453" t="s">
        <v>84</v>
      </c>
      <c r="B2453" t="s">
        <v>12</v>
      </c>
      <c r="C2453">
        <v>2004</v>
      </c>
      <c r="D2453">
        <v>77.487804878048806</v>
      </c>
    </row>
    <row r="2454" spans="1:4" x14ac:dyDescent="0.45">
      <c r="A2454" t="s">
        <v>84</v>
      </c>
      <c r="B2454" t="s">
        <v>12</v>
      </c>
      <c r="C2454">
        <v>2005</v>
      </c>
      <c r="D2454">
        <v>77.487804878048806</v>
      </c>
    </row>
    <row r="2455" spans="1:4" x14ac:dyDescent="0.45">
      <c r="A2455" t="s">
        <v>84</v>
      </c>
      <c r="B2455" t="s">
        <v>12</v>
      </c>
      <c r="C2455">
        <v>2006</v>
      </c>
      <c r="D2455">
        <v>77.687804878048794</v>
      </c>
    </row>
    <row r="2456" spans="1:4" x14ac:dyDescent="0.45">
      <c r="A2456" t="s">
        <v>84</v>
      </c>
      <c r="B2456" t="s">
        <v>12</v>
      </c>
      <c r="C2456">
        <v>2007</v>
      </c>
      <c r="D2456">
        <v>77.987804878048806</v>
      </c>
    </row>
    <row r="2457" spans="1:4" x14ac:dyDescent="0.45">
      <c r="A2457" t="s">
        <v>84</v>
      </c>
      <c r="B2457" t="s">
        <v>12</v>
      </c>
      <c r="C2457">
        <v>2008</v>
      </c>
      <c r="D2457">
        <v>78.039024390243895</v>
      </c>
    </row>
    <row r="2458" spans="1:4" x14ac:dyDescent="0.45">
      <c r="A2458" t="s">
        <v>84</v>
      </c>
      <c r="B2458" t="s">
        <v>12</v>
      </c>
      <c r="C2458">
        <v>2009</v>
      </c>
      <c r="D2458">
        <v>78.390243902438996</v>
      </c>
    </row>
    <row r="2459" spans="1:4" x14ac:dyDescent="0.45">
      <c r="A2459" t="s">
        <v>84</v>
      </c>
      <c r="B2459" t="s">
        <v>12</v>
      </c>
      <c r="C2459">
        <v>2010</v>
      </c>
      <c r="D2459">
        <v>78.541463414634194</v>
      </c>
    </row>
    <row r="2460" spans="1:4" x14ac:dyDescent="0.45">
      <c r="A2460" t="s">
        <v>84</v>
      </c>
      <c r="B2460" t="s">
        <v>12</v>
      </c>
      <c r="C2460">
        <v>2011</v>
      </c>
      <c r="D2460">
        <v>78.641463414634103</v>
      </c>
    </row>
    <row r="2461" spans="1:4" x14ac:dyDescent="0.45">
      <c r="A2461" t="s">
        <v>84</v>
      </c>
      <c r="B2461" t="s">
        <v>12</v>
      </c>
      <c r="C2461">
        <v>2012</v>
      </c>
      <c r="D2461">
        <v>78.741463414634197</v>
      </c>
    </row>
    <row r="2462" spans="1:4" x14ac:dyDescent="0.45">
      <c r="A2462" t="s">
        <v>84</v>
      </c>
      <c r="B2462" t="s">
        <v>12</v>
      </c>
      <c r="C2462">
        <v>2013</v>
      </c>
      <c r="D2462">
        <v>78.741463414634197</v>
      </c>
    </row>
    <row r="2463" spans="1:4" x14ac:dyDescent="0.45">
      <c r="A2463" t="s">
        <v>84</v>
      </c>
      <c r="B2463" t="s">
        <v>12</v>
      </c>
      <c r="C2463">
        <v>2014</v>
      </c>
      <c r="D2463">
        <v>78.841463414634106</v>
      </c>
    </row>
    <row r="2464" spans="1:4" x14ac:dyDescent="0.45">
      <c r="A2464" t="s">
        <v>84</v>
      </c>
      <c r="B2464" t="s">
        <v>12</v>
      </c>
      <c r="C2464">
        <v>2015</v>
      </c>
      <c r="D2464">
        <v>78.690243902438993</v>
      </c>
    </row>
    <row r="2465" spans="1:4" x14ac:dyDescent="0.45">
      <c r="A2465" t="s">
        <v>84</v>
      </c>
      <c r="B2465" t="s">
        <v>12</v>
      </c>
      <c r="C2465">
        <v>2016</v>
      </c>
      <c r="D2465">
        <v>78.539024390243895</v>
      </c>
    </row>
    <row r="2466" spans="1:4" x14ac:dyDescent="0.45">
      <c r="A2466" t="s">
        <v>84</v>
      </c>
      <c r="B2466" t="s">
        <v>12</v>
      </c>
      <c r="C2466">
        <v>2017</v>
      </c>
      <c r="D2466">
        <v>78.539024390243895</v>
      </c>
    </row>
    <row r="2467" spans="1:4" x14ac:dyDescent="0.45">
      <c r="A2467" t="s">
        <v>84</v>
      </c>
      <c r="B2467" t="s">
        <v>12</v>
      </c>
      <c r="C2467">
        <v>2018</v>
      </c>
      <c r="D2467">
        <v>78.639024390243904</v>
      </c>
    </row>
    <row r="2468" spans="1:4" x14ac:dyDescent="0.45">
      <c r="A2468" t="s">
        <v>84</v>
      </c>
      <c r="B2468" t="s">
        <v>12</v>
      </c>
      <c r="C2468">
        <v>2019</v>
      </c>
      <c r="D2468">
        <v>78.787804878048803</v>
      </c>
    </row>
    <row r="2469" spans="1:4" x14ac:dyDescent="0.45">
      <c r="A2469" t="s">
        <v>84</v>
      </c>
      <c r="B2469" t="s">
        <v>12</v>
      </c>
      <c r="C2469">
        <v>2020</v>
      </c>
      <c r="D2469">
        <v>76.980487804878095</v>
      </c>
    </row>
    <row r="2470" spans="1:4" x14ac:dyDescent="0.45">
      <c r="A2470" t="s">
        <v>84</v>
      </c>
      <c r="B2470" t="s">
        <v>12</v>
      </c>
      <c r="C2470">
        <v>2021</v>
      </c>
      <c r="D2470">
        <v>76.329268292682897</v>
      </c>
    </row>
    <row r="2471" spans="1:4" x14ac:dyDescent="0.45">
      <c r="A2471" t="s">
        <v>84</v>
      </c>
      <c r="B2471" t="s">
        <v>12</v>
      </c>
      <c r="C2471">
        <v>2022</v>
      </c>
      <c r="D2471">
        <v>77.434146341463403</v>
      </c>
    </row>
    <row r="2472" spans="1:4" x14ac:dyDescent="0.45">
      <c r="A2472" t="s">
        <v>84</v>
      </c>
      <c r="B2472" t="s">
        <v>12</v>
      </c>
      <c r="C2472">
        <v>2023</v>
      </c>
      <c r="D2472">
        <v>78.385365853658499</v>
      </c>
    </row>
    <row r="2473" spans="1:4" x14ac:dyDescent="0.45">
      <c r="A2473" t="s">
        <v>84</v>
      </c>
      <c r="B2473" t="s">
        <v>12</v>
      </c>
      <c r="C2473">
        <v>2024</v>
      </c>
      <c r="D2473">
        <v>78.890243902438996</v>
      </c>
    </row>
    <row r="2474" spans="1:4" x14ac:dyDescent="0.45">
      <c r="A2474" t="s">
        <v>71</v>
      </c>
      <c r="B2474" t="s">
        <v>12</v>
      </c>
      <c r="C2474">
        <v>2000</v>
      </c>
      <c r="D2474">
        <v>58.368000000000002</v>
      </c>
    </row>
    <row r="2475" spans="1:4" x14ac:dyDescent="0.45">
      <c r="A2475" t="s">
        <v>71</v>
      </c>
      <c r="B2475" t="s">
        <v>12</v>
      </c>
      <c r="C2475">
        <v>2001</v>
      </c>
      <c r="D2475">
        <v>57.161000000000001</v>
      </c>
    </row>
    <row r="2476" spans="1:4" x14ac:dyDescent="0.45">
      <c r="A2476" t="s">
        <v>71</v>
      </c>
      <c r="B2476" t="s">
        <v>12</v>
      </c>
      <c r="C2476">
        <v>2002</v>
      </c>
      <c r="D2476">
        <v>55.58</v>
      </c>
    </row>
    <row r="2477" spans="1:4" x14ac:dyDescent="0.45">
      <c r="A2477" t="s">
        <v>71</v>
      </c>
      <c r="B2477" t="s">
        <v>12</v>
      </c>
      <c r="C2477">
        <v>2003</v>
      </c>
      <c r="D2477">
        <v>54.244999999999997</v>
      </c>
    </row>
    <row r="2478" spans="1:4" x14ac:dyDescent="0.45">
      <c r="A2478" t="s">
        <v>71</v>
      </c>
      <c r="B2478" t="s">
        <v>12</v>
      </c>
      <c r="C2478">
        <v>2004</v>
      </c>
      <c r="D2478">
        <v>53.963000000000001</v>
      </c>
    </row>
    <row r="2479" spans="1:4" x14ac:dyDescent="0.45">
      <c r="A2479" t="s">
        <v>71</v>
      </c>
      <c r="B2479" t="s">
        <v>12</v>
      </c>
      <c r="C2479">
        <v>2005</v>
      </c>
      <c r="D2479">
        <v>53.914000000000001</v>
      </c>
    </row>
    <row r="2480" spans="1:4" x14ac:dyDescent="0.45">
      <c r="A2480" t="s">
        <v>71</v>
      </c>
      <c r="B2480" t="s">
        <v>12</v>
      </c>
      <c r="C2480">
        <v>2006</v>
      </c>
      <c r="D2480">
        <v>54.22</v>
      </c>
    </row>
    <row r="2481" spans="1:4" x14ac:dyDescent="0.45">
      <c r="A2481" t="s">
        <v>71</v>
      </c>
      <c r="B2481" t="s">
        <v>12</v>
      </c>
      <c r="C2481">
        <v>2007</v>
      </c>
      <c r="D2481">
        <v>54.948</v>
      </c>
    </row>
    <row r="2482" spans="1:4" x14ac:dyDescent="0.45">
      <c r="A2482" t="s">
        <v>71</v>
      </c>
      <c r="B2482" t="s">
        <v>12</v>
      </c>
      <c r="C2482">
        <v>2008</v>
      </c>
      <c r="D2482">
        <v>55.981999999999999</v>
      </c>
    </row>
    <row r="2483" spans="1:4" x14ac:dyDescent="0.45">
      <c r="A2483" t="s">
        <v>71</v>
      </c>
      <c r="B2483" t="s">
        <v>12</v>
      </c>
      <c r="C2483">
        <v>2009</v>
      </c>
      <c r="D2483">
        <v>57.412999999999997</v>
      </c>
    </row>
    <row r="2484" spans="1:4" x14ac:dyDescent="0.45">
      <c r="A2484" t="s">
        <v>71</v>
      </c>
      <c r="B2484" t="s">
        <v>12</v>
      </c>
      <c r="C2484">
        <v>2010</v>
      </c>
      <c r="D2484">
        <v>58.886000000000003</v>
      </c>
    </row>
    <row r="2485" spans="1:4" x14ac:dyDescent="0.45">
      <c r="A2485" t="s">
        <v>71</v>
      </c>
      <c r="B2485" t="s">
        <v>12</v>
      </c>
      <c r="C2485">
        <v>2011</v>
      </c>
      <c r="D2485">
        <v>60.601999999999997</v>
      </c>
    </row>
    <row r="2486" spans="1:4" x14ac:dyDescent="0.45">
      <c r="A2486" t="s">
        <v>71</v>
      </c>
      <c r="B2486" t="s">
        <v>12</v>
      </c>
      <c r="C2486">
        <v>2012</v>
      </c>
      <c r="D2486">
        <v>61.737000000000002</v>
      </c>
    </row>
    <row r="2487" spans="1:4" x14ac:dyDescent="0.45">
      <c r="A2487" t="s">
        <v>71</v>
      </c>
      <c r="B2487" t="s">
        <v>12</v>
      </c>
      <c r="C2487">
        <v>2013</v>
      </c>
      <c r="D2487">
        <v>62.387999999999998</v>
      </c>
    </row>
    <row r="2488" spans="1:4" x14ac:dyDescent="0.45">
      <c r="A2488" t="s">
        <v>71</v>
      </c>
      <c r="B2488" t="s">
        <v>12</v>
      </c>
      <c r="C2488">
        <v>2014</v>
      </c>
      <c r="D2488">
        <v>63.183999999999997</v>
      </c>
    </row>
    <row r="2489" spans="1:4" x14ac:dyDescent="0.45">
      <c r="A2489" t="s">
        <v>71</v>
      </c>
      <c r="B2489" t="s">
        <v>12</v>
      </c>
      <c r="C2489">
        <v>2015</v>
      </c>
      <c r="D2489">
        <v>64.052999999999997</v>
      </c>
    </row>
    <row r="2490" spans="1:4" x14ac:dyDescent="0.45">
      <c r="A2490" t="s">
        <v>71</v>
      </c>
      <c r="B2490" t="s">
        <v>12</v>
      </c>
      <c r="C2490">
        <v>2016</v>
      </c>
      <c r="D2490">
        <v>64.748999999999995</v>
      </c>
    </row>
    <row r="2491" spans="1:4" x14ac:dyDescent="0.45">
      <c r="A2491" t="s">
        <v>71</v>
      </c>
      <c r="B2491" t="s">
        <v>12</v>
      </c>
      <c r="C2491">
        <v>2017</v>
      </c>
      <c r="D2491">
        <v>65.421999999999997</v>
      </c>
    </row>
    <row r="2492" spans="1:4" x14ac:dyDescent="0.45">
      <c r="A2492" t="s">
        <v>71</v>
      </c>
      <c r="B2492" t="s">
        <v>12</v>
      </c>
      <c r="C2492">
        <v>2018</v>
      </c>
      <c r="D2492">
        <v>65.725999999999999</v>
      </c>
    </row>
    <row r="2493" spans="1:4" x14ac:dyDescent="0.45">
      <c r="A2493" t="s">
        <v>71</v>
      </c>
      <c r="B2493" t="s">
        <v>12</v>
      </c>
      <c r="C2493">
        <v>2019</v>
      </c>
      <c r="D2493">
        <v>66.070999999999998</v>
      </c>
    </row>
    <row r="2494" spans="1:4" x14ac:dyDescent="0.45">
      <c r="A2494" t="s">
        <v>71</v>
      </c>
      <c r="B2494" t="s">
        <v>12</v>
      </c>
      <c r="C2494">
        <v>2020</v>
      </c>
      <c r="D2494">
        <v>65.150000000000006</v>
      </c>
    </row>
    <row r="2495" spans="1:4" x14ac:dyDescent="0.45">
      <c r="A2495" t="s">
        <v>71</v>
      </c>
      <c r="B2495" t="s">
        <v>12</v>
      </c>
      <c r="C2495">
        <v>2021</v>
      </c>
      <c r="D2495">
        <v>62.01</v>
      </c>
    </row>
    <row r="2496" spans="1:4" x14ac:dyDescent="0.45">
      <c r="A2496" t="s">
        <v>71</v>
      </c>
      <c r="B2496" t="s">
        <v>12</v>
      </c>
      <c r="C2496">
        <v>2022</v>
      </c>
      <c r="D2496">
        <v>65.453999999999994</v>
      </c>
    </row>
    <row r="2497" spans="1:4" x14ac:dyDescent="0.45">
      <c r="A2497" t="s">
        <v>71</v>
      </c>
      <c r="B2497" t="s">
        <v>12</v>
      </c>
      <c r="C2497">
        <v>2023</v>
      </c>
      <c r="D2497">
        <v>66.138999999999996</v>
      </c>
    </row>
    <row r="2498" spans="1:4" x14ac:dyDescent="0.45">
      <c r="A2498" t="s">
        <v>71</v>
      </c>
      <c r="B2498" t="s">
        <v>12</v>
      </c>
      <c r="C2498">
        <v>2024</v>
      </c>
      <c r="D2498">
        <v>66.311999999999998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AF90-FD5C-46DB-93C4-F668876F0572}">
  <dimension ref="A1:K26"/>
  <sheetViews>
    <sheetView workbookViewId="0"/>
  </sheetViews>
  <sheetFormatPr defaultRowHeight="14.25" x14ac:dyDescent="0.45"/>
  <cols>
    <col min="1" max="1" width="17.33203125" bestFit="1" customWidth="1"/>
    <col min="2" max="2" width="41.06640625" bestFit="1" customWidth="1"/>
    <col min="3" max="3" width="15.265625" bestFit="1" customWidth="1"/>
    <col min="4" max="4" width="13.9296875" bestFit="1" customWidth="1"/>
    <col min="7" max="7" width="6.796875" bestFit="1" customWidth="1"/>
    <col min="8" max="8" width="13.265625" bestFit="1" customWidth="1"/>
    <col min="9" max="9" width="15.796875" bestFit="1" customWidth="1"/>
    <col min="10" max="10" width="38.9296875" bestFit="1" customWidth="1"/>
    <col min="11" max="11" width="17.59765625" bestFit="1" customWidth="1"/>
  </cols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</row>
    <row r="2" spans="1:11" x14ac:dyDescent="0.45">
      <c r="A2" t="s">
        <v>4</v>
      </c>
      <c r="B2" t="s">
        <v>5</v>
      </c>
      <c r="C2" t="s">
        <v>6</v>
      </c>
      <c r="D2" t="s">
        <v>7</v>
      </c>
      <c r="G2" t="s">
        <v>25</v>
      </c>
      <c r="H2" t="s">
        <v>26</v>
      </c>
      <c r="I2" t="s">
        <v>26</v>
      </c>
      <c r="J2" t="s">
        <v>86</v>
      </c>
      <c r="K2" t="s">
        <v>27</v>
      </c>
    </row>
    <row r="3" spans="1:11" x14ac:dyDescent="0.45">
      <c r="A3" t="s">
        <v>8</v>
      </c>
      <c r="B3" t="s">
        <v>9</v>
      </c>
      <c r="C3" t="s">
        <v>10</v>
      </c>
      <c r="D3" t="s">
        <v>11</v>
      </c>
      <c r="G3" t="s">
        <v>28</v>
      </c>
      <c r="H3" t="s">
        <v>29</v>
      </c>
      <c r="I3" t="s">
        <v>29</v>
      </c>
      <c r="J3" t="s">
        <v>30</v>
      </c>
      <c r="K3" t="s">
        <v>31</v>
      </c>
    </row>
    <row r="4" spans="1:11" x14ac:dyDescent="0.45">
      <c r="A4" t="s">
        <v>12</v>
      </c>
      <c r="B4" t="s">
        <v>13</v>
      </c>
      <c r="C4" t="s">
        <v>14</v>
      </c>
      <c r="D4" t="s">
        <v>15</v>
      </c>
      <c r="G4" t="s">
        <v>32</v>
      </c>
      <c r="H4" t="s">
        <v>33</v>
      </c>
      <c r="I4" t="s">
        <v>33</v>
      </c>
      <c r="J4" t="s">
        <v>86</v>
      </c>
      <c r="K4" t="s">
        <v>27</v>
      </c>
    </row>
    <row r="5" spans="1:11" x14ac:dyDescent="0.45">
      <c r="A5" t="s">
        <v>16</v>
      </c>
      <c r="B5" t="s">
        <v>17</v>
      </c>
      <c r="C5" t="s">
        <v>18</v>
      </c>
      <c r="D5" t="s">
        <v>19</v>
      </c>
      <c r="G5" t="s">
        <v>34</v>
      </c>
      <c r="H5" t="s">
        <v>35</v>
      </c>
      <c r="I5" t="s">
        <v>35</v>
      </c>
      <c r="J5" t="s">
        <v>36</v>
      </c>
      <c r="K5" t="s">
        <v>31</v>
      </c>
    </row>
    <row r="6" spans="1:11" x14ac:dyDescent="0.45">
      <c r="G6" t="s">
        <v>37</v>
      </c>
      <c r="H6" t="s">
        <v>38</v>
      </c>
      <c r="I6" t="s">
        <v>38</v>
      </c>
      <c r="J6" t="s">
        <v>30</v>
      </c>
      <c r="K6" t="s">
        <v>27</v>
      </c>
    </row>
    <row r="7" spans="1:11" x14ac:dyDescent="0.45">
      <c r="G7" t="s">
        <v>39</v>
      </c>
      <c r="H7" t="s">
        <v>40</v>
      </c>
      <c r="I7" t="s">
        <v>41</v>
      </c>
      <c r="J7" t="s">
        <v>42</v>
      </c>
      <c r="K7" t="s">
        <v>43</v>
      </c>
    </row>
    <row r="8" spans="1:11" x14ac:dyDescent="0.45">
      <c r="G8" t="s">
        <v>44</v>
      </c>
      <c r="H8" t="s">
        <v>45</v>
      </c>
      <c r="I8" t="s">
        <v>45</v>
      </c>
      <c r="J8" t="s">
        <v>46</v>
      </c>
      <c r="K8" t="s">
        <v>31</v>
      </c>
    </row>
    <row r="9" spans="1:11" x14ac:dyDescent="0.45">
      <c r="G9" t="s">
        <v>47</v>
      </c>
      <c r="H9" t="s">
        <v>48</v>
      </c>
      <c r="I9" t="s">
        <v>48</v>
      </c>
      <c r="J9" t="s">
        <v>46</v>
      </c>
      <c r="K9" t="s">
        <v>31</v>
      </c>
    </row>
    <row r="10" spans="1:11" x14ac:dyDescent="0.45">
      <c r="G10" t="s">
        <v>49</v>
      </c>
      <c r="H10" t="s">
        <v>50</v>
      </c>
      <c r="I10" t="s">
        <v>50</v>
      </c>
      <c r="J10" t="s">
        <v>51</v>
      </c>
      <c r="K10" t="s">
        <v>43</v>
      </c>
    </row>
    <row r="11" spans="1:11" x14ac:dyDescent="0.45">
      <c r="G11" t="s">
        <v>52</v>
      </c>
      <c r="H11" t="s">
        <v>53</v>
      </c>
      <c r="I11" t="s">
        <v>53</v>
      </c>
      <c r="J11" t="s">
        <v>30</v>
      </c>
      <c r="K11" t="s">
        <v>27</v>
      </c>
    </row>
    <row r="12" spans="1:11" x14ac:dyDescent="0.45">
      <c r="G12" t="s">
        <v>54</v>
      </c>
      <c r="H12" t="s">
        <v>55</v>
      </c>
      <c r="I12" t="s">
        <v>55</v>
      </c>
      <c r="J12" t="s">
        <v>46</v>
      </c>
      <c r="K12" t="s">
        <v>31</v>
      </c>
    </row>
    <row r="13" spans="1:11" x14ac:dyDescent="0.45">
      <c r="G13" t="s">
        <v>56</v>
      </c>
      <c r="H13" t="s">
        <v>57</v>
      </c>
      <c r="I13" t="s">
        <v>57</v>
      </c>
      <c r="J13" t="s">
        <v>30</v>
      </c>
      <c r="K13" t="s">
        <v>31</v>
      </c>
    </row>
    <row r="14" spans="1:11" x14ac:dyDescent="0.45">
      <c r="G14" t="s">
        <v>58</v>
      </c>
      <c r="H14" t="s">
        <v>59</v>
      </c>
      <c r="I14" t="s">
        <v>59</v>
      </c>
      <c r="J14" t="s">
        <v>86</v>
      </c>
      <c r="K14" t="s">
        <v>27</v>
      </c>
    </row>
    <row r="15" spans="1:11" x14ac:dyDescent="0.45">
      <c r="G15" t="s">
        <v>60</v>
      </c>
      <c r="H15" t="s">
        <v>61</v>
      </c>
      <c r="I15" t="s">
        <v>61</v>
      </c>
      <c r="J15" t="s">
        <v>46</v>
      </c>
      <c r="K15" t="s">
        <v>31</v>
      </c>
    </row>
    <row r="16" spans="1:11" x14ac:dyDescent="0.45">
      <c r="G16" t="s">
        <v>62</v>
      </c>
      <c r="H16" t="s">
        <v>63</v>
      </c>
      <c r="I16" t="s">
        <v>63</v>
      </c>
      <c r="J16" t="s">
        <v>87</v>
      </c>
      <c r="K16" t="s">
        <v>43</v>
      </c>
    </row>
    <row r="17" spans="7:11" x14ac:dyDescent="0.45">
      <c r="G17" t="s">
        <v>64</v>
      </c>
      <c r="H17" t="s">
        <v>65</v>
      </c>
      <c r="I17" t="s">
        <v>65</v>
      </c>
      <c r="J17" t="s">
        <v>46</v>
      </c>
      <c r="K17" t="s">
        <v>31</v>
      </c>
    </row>
    <row r="18" spans="7:11" x14ac:dyDescent="0.45">
      <c r="G18" t="s">
        <v>66</v>
      </c>
      <c r="H18" t="s">
        <v>67</v>
      </c>
      <c r="I18" t="s">
        <v>68</v>
      </c>
      <c r="J18" t="s">
        <v>46</v>
      </c>
      <c r="K18" t="s">
        <v>31</v>
      </c>
    </row>
    <row r="19" spans="7:11" x14ac:dyDescent="0.45">
      <c r="G19" t="s">
        <v>69</v>
      </c>
      <c r="H19" t="s">
        <v>70</v>
      </c>
      <c r="I19" t="s">
        <v>70</v>
      </c>
      <c r="J19" t="s">
        <v>42</v>
      </c>
      <c r="K19" t="s">
        <v>31</v>
      </c>
    </row>
    <row r="20" spans="7:11" x14ac:dyDescent="0.45">
      <c r="G20" t="s">
        <v>71</v>
      </c>
      <c r="H20" t="s">
        <v>72</v>
      </c>
      <c r="I20" t="s">
        <v>72</v>
      </c>
      <c r="J20" t="s">
        <v>87</v>
      </c>
      <c r="K20" t="s">
        <v>27</v>
      </c>
    </row>
    <row r="21" spans="7:11" x14ac:dyDescent="0.45">
      <c r="G21" t="s">
        <v>73</v>
      </c>
      <c r="H21" t="s">
        <v>74</v>
      </c>
      <c r="I21" t="s">
        <v>75</v>
      </c>
      <c r="J21" t="s">
        <v>30</v>
      </c>
      <c r="K21" t="s">
        <v>31</v>
      </c>
    </row>
    <row r="22" spans="7:11" x14ac:dyDescent="0.45">
      <c r="G22" t="s">
        <v>76</v>
      </c>
      <c r="H22" t="s">
        <v>77</v>
      </c>
      <c r="I22" t="s">
        <v>77</v>
      </c>
      <c r="J22" t="s">
        <v>46</v>
      </c>
      <c r="K22" t="s">
        <v>31</v>
      </c>
    </row>
    <row r="23" spans="7:11" x14ac:dyDescent="0.45">
      <c r="G23" t="s">
        <v>78</v>
      </c>
      <c r="H23" t="s">
        <v>79</v>
      </c>
      <c r="I23" t="s">
        <v>79</v>
      </c>
      <c r="J23" t="s">
        <v>46</v>
      </c>
      <c r="K23" t="s">
        <v>31</v>
      </c>
    </row>
    <row r="24" spans="7:11" x14ac:dyDescent="0.45">
      <c r="G24" t="s">
        <v>80</v>
      </c>
      <c r="H24" t="s">
        <v>81</v>
      </c>
      <c r="I24" t="s">
        <v>81</v>
      </c>
      <c r="J24" t="s">
        <v>46</v>
      </c>
      <c r="K24" t="s">
        <v>27</v>
      </c>
    </row>
    <row r="25" spans="7:11" x14ac:dyDescent="0.45">
      <c r="G25" t="s">
        <v>82</v>
      </c>
      <c r="H25" t="s">
        <v>83</v>
      </c>
      <c r="I25" t="s">
        <v>83</v>
      </c>
      <c r="J25" t="s">
        <v>46</v>
      </c>
      <c r="K25" t="s">
        <v>31</v>
      </c>
    </row>
    <row r="26" spans="7:11" x14ac:dyDescent="0.45">
      <c r="G26" t="s">
        <v>84</v>
      </c>
      <c r="H26" t="s">
        <v>85</v>
      </c>
      <c r="I26" t="s">
        <v>85</v>
      </c>
      <c r="J26" t="s">
        <v>36</v>
      </c>
      <c r="K26" t="s">
        <v>31</v>
      </c>
    </row>
  </sheetData>
  <phoneticPr fontId="2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94F2E-DAF9-4B22-9137-7C64027E8EC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About</vt:lpstr>
      <vt:lpstr>Dashboard</vt:lpstr>
      <vt:lpstr>Highlights</vt:lpstr>
      <vt:lpstr>Analysis</vt:lpstr>
      <vt:lpstr>Trends</vt:lpstr>
      <vt:lpstr>Model</vt:lpstr>
      <vt:lpstr>Checks</vt:lpstr>
      <vt:lpstr>Data</vt:lpstr>
      <vt:lpstr>WDI_Long</vt:lpstr>
      <vt:lpstr>Lookups</vt:lpstr>
      <vt:lpstr>EndYear</vt:lpstr>
      <vt:lpstr>StartYear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2026-10-07T08:28:02Z</dcterms:created>
  <dcterms:modified xsi:type="dcterms:W3CDTF">2026-10-07T12:02:44Z</dcterms:modified>
</cp:coreProperties>
</file>